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10380"/>
  </bookViews>
  <sheets>
    <sheet name="Доходы 2019 год" sheetId="1" r:id="rId1"/>
    <sheet name="Лист2" sheetId="2" r:id="rId2"/>
    <sheet name="Лист3" sheetId="3" r:id="rId3"/>
  </sheets>
  <definedNames>
    <definedName name="_xlnm.Print_Titles" localSheetId="0">'Доходы 2019 год'!$18:$19</definedName>
    <definedName name="_xlnm.Print_Area" localSheetId="0">'Доходы 2019 год'!$A$1:$AL$119</definedName>
  </definedNames>
  <calcPr calcId="124519"/>
</workbook>
</file>

<file path=xl/calcChain.xml><?xml version="1.0" encoding="utf-8"?>
<calcChain xmlns="http://schemas.openxmlformats.org/spreadsheetml/2006/main">
  <c r="AL76" i="1"/>
  <c r="AL102"/>
  <c r="AL107"/>
  <c r="AL67"/>
  <c r="AK67"/>
  <c r="AJ67"/>
  <c r="AI67"/>
  <c r="AH67"/>
  <c r="AG67"/>
  <c r="AF67"/>
  <c r="AL105"/>
  <c r="AL117"/>
  <c r="AL113"/>
  <c r="AL111"/>
  <c r="AL109"/>
  <c r="AL103"/>
  <c r="AL100"/>
  <c r="AL95"/>
  <c r="AL93"/>
  <c r="AL91"/>
  <c r="AL89"/>
  <c r="AL87"/>
  <c r="AL85"/>
  <c r="AL83"/>
  <c r="AL77"/>
  <c r="AL69"/>
  <c r="AL62"/>
  <c r="AL60"/>
  <c r="AL58"/>
  <c r="AL54"/>
  <c r="AL46"/>
  <c r="AL43"/>
  <c r="AL40"/>
  <c r="AL38"/>
  <c r="AL35"/>
  <c r="AL32"/>
  <c r="AL30"/>
  <c r="AL25"/>
  <c r="AL23"/>
  <c r="AL21"/>
  <c r="AK117"/>
  <c r="AK113"/>
  <c r="AK111"/>
  <c r="AK109"/>
  <c r="AK103"/>
  <c r="AK100"/>
  <c r="AK95"/>
  <c r="AK93"/>
  <c r="AK91"/>
  <c r="AK89"/>
  <c r="AK87"/>
  <c r="AK85"/>
  <c r="AK83"/>
  <c r="AK77"/>
  <c r="AK69"/>
  <c r="AK62"/>
  <c r="AK60"/>
  <c r="AK58"/>
  <c r="AK54"/>
  <c r="AK46"/>
  <c r="AK43"/>
  <c r="AK40"/>
  <c r="AK38"/>
  <c r="AK35"/>
  <c r="AK32"/>
  <c r="AK30"/>
  <c r="AK25"/>
  <c r="AK23"/>
  <c r="AK21"/>
  <c r="AJ115"/>
  <c r="AI113"/>
  <c r="AJ114"/>
  <c r="AL57" l="1"/>
  <c r="AL53" s="1"/>
  <c r="AK76"/>
  <c r="AK102"/>
  <c r="AL20"/>
  <c r="AK20"/>
  <c r="AK57"/>
  <c r="AI117"/>
  <c r="AI111"/>
  <c r="AI109"/>
  <c r="AI103"/>
  <c r="AI100"/>
  <c r="AI95"/>
  <c r="AI93"/>
  <c r="AI91"/>
  <c r="AI89"/>
  <c r="AI87"/>
  <c r="AI85"/>
  <c r="AI83"/>
  <c r="AI77"/>
  <c r="AI69"/>
  <c r="AI62"/>
  <c r="AI60"/>
  <c r="AI58"/>
  <c r="AI54"/>
  <c r="AI46"/>
  <c r="AI43"/>
  <c r="AI40"/>
  <c r="AI38"/>
  <c r="AI35"/>
  <c r="AI32"/>
  <c r="AI30"/>
  <c r="AI25"/>
  <c r="AI23"/>
  <c r="AI21"/>
  <c r="AG32"/>
  <c r="AH34"/>
  <c r="AJ34" s="1"/>
  <c r="AK53" l="1"/>
  <c r="AK52" s="1"/>
  <c r="AL52"/>
  <c r="AL119" s="1"/>
  <c r="AI76"/>
  <c r="AI102"/>
  <c r="AK119"/>
  <c r="AI57"/>
  <c r="AI20"/>
  <c r="AH63"/>
  <c r="AG62"/>
  <c r="AF62"/>
  <c r="AI53" l="1"/>
  <c r="AI52" s="1"/>
  <c r="AI119" s="1"/>
  <c r="AH62"/>
  <c r="AJ63"/>
  <c r="AJ62" s="1"/>
  <c r="AG117"/>
  <c r="AG113"/>
  <c r="AG111"/>
  <c r="AG109"/>
  <c r="AG103"/>
  <c r="AG100"/>
  <c r="AG95"/>
  <c r="AG93"/>
  <c r="AG91"/>
  <c r="AG89"/>
  <c r="AG87"/>
  <c r="AG85"/>
  <c r="AG83"/>
  <c r="AG77"/>
  <c r="AG69"/>
  <c r="AG60"/>
  <c r="AG58"/>
  <c r="AG54"/>
  <c r="AG46"/>
  <c r="AG43"/>
  <c r="AG40"/>
  <c r="AG38"/>
  <c r="AG35"/>
  <c r="AG30"/>
  <c r="AG25"/>
  <c r="AG23"/>
  <c r="AG21"/>
  <c r="AE117"/>
  <c r="AE113"/>
  <c r="AE111"/>
  <c r="AE109"/>
  <c r="AE103"/>
  <c r="AE100"/>
  <c r="AE95"/>
  <c r="AE93"/>
  <c r="AE91"/>
  <c r="AE89"/>
  <c r="AE87"/>
  <c r="AE85"/>
  <c r="AE83"/>
  <c r="AE77"/>
  <c r="AE69"/>
  <c r="AE60"/>
  <c r="AE58"/>
  <c r="AE54"/>
  <c r="AE46"/>
  <c r="AE43"/>
  <c r="AE40"/>
  <c r="AE38"/>
  <c r="AE35"/>
  <c r="AE32"/>
  <c r="AE30"/>
  <c r="AE25"/>
  <c r="AE23"/>
  <c r="AE21"/>
  <c r="AD116"/>
  <c r="AF116" s="1"/>
  <c r="AC114"/>
  <c r="AC113" s="1"/>
  <c r="AB114"/>
  <c r="AB113" s="1"/>
  <c r="AE20" l="1"/>
  <c r="AG102"/>
  <c r="AE102"/>
  <c r="AG20"/>
  <c r="AD114"/>
  <c r="AD113" s="1"/>
  <c r="AE57"/>
  <c r="AG57"/>
  <c r="AF114"/>
  <c r="AF113" s="1"/>
  <c r="AH116"/>
  <c r="AG76"/>
  <c r="AE76"/>
  <c r="AD112"/>
  <c r="AF112" s="1"/>
  <c r="AC111"/>
  <c r="AD111"/>
  <c r="AB111"/>
  <c r="AD110"/>
  <c r="AF110" s="1"/>
  <c r="AC109"/>
  <c r="AB109"/>
  <c r="AG53" l="1"/>
  <c r="AG52" s="1"/>
  <c r="AG119" s="1"/>
  <c r="AD109"/>
  <c r="AE53"/>
  <c r="AE52" s="1"/>
  <c r="AE119" s="1"/>
  <c r="AH110"/>
  <c r="AF109"/>
  <c r="AH112"/>
  <c r="AF111"/>
  <c r="AH113"/>
  <c r="AJ116"/>
  <c r="AJ113" s="1"/>
  <c r="AC117"/>
  <c r="AC103"/>
  <c r="AC102" s="1"/>
  <c r="AC100"/>
  <c r="AC95"/>
  <c r="AC93"/>
  <c r="AC91"/>
  <c r="AC89"/>
  <c r="AC87"/>
  <c r="AC85"/>
  <c r="AC83"/>
  <c r="AC77"/>
  <c r="AC69"/>
  <c r="AC60"/>
  <c r="AC58"/>
  <c r="AC54"/>
  <c r="AC46"/>
  <c r="AC43"/>
  <c r="AC40"/>
  <c r="AC38"/>
  <c r="AC35"/>
  <c r="AC32"/>
  <c r="AC30"/>
  <c r="AC25"/>
  <c r="AC23"/>
  <c r="AC21"/>
  <c r="AB61"/>
  <c r="AB60" s="1"/>
  <c r="Z60"/>
  <c r="AA60"/>
  <c r="AA117"/>
  <c r="AA103"/>
  <c r="AA102" s="1"/>
  <c r="AA100"/>
  <c r="AA95"/>
  <c r="AA93"/>
  <c r="AA91"/>
  <c r="AA89"/>
  <c r="AA87"/>
  <c r="AA85"/>
  <c r="AA83"/>
  <c r="AA77"/>
  <c r="AA69"/>
  <c r="AA58"/>
  <c r="AA54"/>
  <c r="AA46"/>
  <c r="AA43"/>
  <c r="AA40"/>
  <c r="AA38"/>
  <c r="AA35"/>
  <c r="AA32"/>
  <c r="AA30"/>
  <c r="AA25"/>
  <c r="AA23"/>
  <c r="AA21"/>
  <c r="Y117"/>
  <c r="Z104"/>
  <c r="AB104" s="1"/>
  <c r="AB103" s="1"/>
  <c r="AB102" s="1"/>
  <c r="Y103"/>
  <c r="Y102" s="1"/>
  <c r="Z101"/>
  <c r="AB101" s="1"/>
  <c r="AB100" s="1"/>
  <c r="Y100"/>
  <c r="X100"/>
  <c r="Z96"/>
  <c r="AB96" s="1"/>
  <c r="AB95" s="1"/>
  <c r="Y95"/>
  <c r="Z95"/>
  <c r="Z94"/>
  <c r="AB94" s="1"/>
  <c r="AB93" s="1"/>
  <c r="Y93"/>
  <c r="Z93"/>
  <c r="Z92"/>
  <c r="AB92" s="1"/>
  <c r="AB91" s="1"/>
  <c r="Y91"/>
  <c r="Z90"/>
  <c r="AB90" s="1"/>
  <c r="AB89" s="1"/>
  <c r="Y89"/>
  <c r="Z88"/>
  <c r="AB88" s="1"/>
  <c r="AB87" s="1"/>
  <c r="Y87"/>
  <c r="Z86"/>
  <c r="Z85" s="1"/>
  <c r="Y69"/>
  <c r="X69"/>
  <c r="Y85"/>
  <c r="Z84"/>
  <c r="AB84" s="1"/>
  <c r="AB83" s="1"/>
  <c r="Y83"/>
  <c r="Z83"/>
  <c r="Z79"/>
  <c r="AB79" s="1"/>
  <c r="AD79" s="1"/>
  <c r="AF79" s="1"/>
  <c r="AH79" s="1"/>
  <c r="AJ79" s="1"/>
  <c r="Z80"/>
  <c r="AB80" s="1"/>
  <c r="AD80" s="1"/>
  <c r="AF80" s="1"/>
  <c r="AH80" s="1"/>
  <c r="AJ80" s="1"/>
  <c r="Z81"/>
  <c r="AB81" s="1"/>
  <c r="AD81" s="1"/>
  <c r="AF81" s="1"/>
  <c r="AH81" s="1"/>
  <c r="AJ81" s="1"/>
  <c r="Z82"/>
  <c r="AB82" s="1"/>
  <c r="AD82" s="1"/>
  <c r="AF82" s="1"/>
  <c r="AH82" s="1"/>
  <c r="AJ82" s="1"/>
  <c r="Z78"/>
  <c r="AB78" s="1"/>
  <c r="AD78" s="1"/>
  <c r="AF78" s="1"/>
  <c r="Y77"/>
  <c r="X77"/>
  <c r="Z71"/>
  <c r="AB71" s="1"/>
  <c r="AD71" s="1"/>
  <c r="AF71" s="1"/>
  <c r="AH71" s="1"/>
  <c r="AJ71" s="1"/>
  <c r="Z72"/>
  <c r="AB72" s="1"/>
  <c r="AD72" s="1"/>
  <c r="AF72" s="1"/>
  <c r="AH72" s="1"/>
  <c r="AJ72" s="1"/>
  <c r="Z73"/>
  <c r="AB73" s="1"/>
  <c r="AD73" s="1"/>
  <c r="AF73" s="1"/>
  <c r="AH73" s="1"/>
  <c r="AJ73" s="1"/>
  <c r="Z74"/>
  <c r="AB74" s="1"/>
  <c r="AD74" s="1"/>
  <c r="AF74" s="1"/>
  <c r="AH74" s="1"/>
  <c r="AJ74" s="1"/>
  <c r="Z75"/>
  <c r="AB75" s="1"/>
  <c r="AD75" s="1"/>
  <c r="AF75" s="1"/>
  <c r="AH75" s="1"/>
  <c r="AJ75" s="1"/>
  <c r="Z70"/>
  <c r="AB70" s="1"/>
  <c r="AD70" s="1"/>
  <c r="AF70" s="1"/>
  <c r="Z59"/>
  <c r="AB59" s="1"/>
  <c r="AB58" s="1"/>
  <c r="Y58"/>
  <c r="Y57" s="1"/>
  <c r="Z56"/>
  <c r="AB56" s="1"/>
  <c r="AD56" s="1"/>
  <c r="AF56" s="1"/>
  <c r="AH56" s="1"/>
  <c r="AJ56" s="1"/>
  <c r="Y54"/>
  <c r="Z48"/>
  <c r="AB48" s="1"/>
  <c r="AD48" s="1"/>
  <c r="AF48" s="1"/>
  <c r="AH48" s="1"/>
  <c r="AJ48" s="1"/>
  <c r="Z49"/>
  <c r="AB49" s="1"/>
  <c r="AD49" s="1"/>
  <c r="AF49" s="1"/>
  <c r="AH49" s="1"/>
  <c r="AJ49" s="1"/>
  <c r="Z50"/>
  <c r="AB50" s="1"/>
  <c r="AD50" s="1"/>
  <c r="AF50" s="1"/>
  <c r="AH50" s="1"/>
  <c r="AJ50" s="1"/>
  <c r="Z51"/>
  <c r="AB51" s="1"/>
  <c r="AD51" s="1"/>
  <c r="AF51" s="1"/>
  <c r="AH51" s="1"/>
  <c r="AJ51" s="1"/>
  <c r="Z47"/>
  <c r="AB47" s="1"/>
  <c r="AD47" s="1"/>
  <c r="AF47" s="1"/>
  <c r="Y46"/>
  <c r="Z45"/>
  <c r="AB45" s="1"/>
  <c r="AD45" s="1"/>
  <c r="AF45" s="1"/>
  <c r="Z44"/>
  <c r="AB44" s="1"/>
  <c r="AD44" s="1"/>
  <c r="AF44" s="1"/>
  <c r="AH44" s="1"/>
  <c r="Y43"/>
  <c r="Z42"/>
  <c r="AB42" s="1"/>
  <c r="AD42" s="1"/>
  <c r="AF42" s="1"/>
  <c r="AH42" s="1"/>
  <c r="AJ42" s="1"/>
  <c r="Z41"/>
  <c r="AB41" s="1"/>
  <c r="AD41" s="1"/>
  <c r="AF41" s="1"/>
  <c r="Y40"/>
  <c r="Z39"/>
  <c r="AB39" s="1"/>
  <c r="AB38" s="1"/>
  <c r="Y38"/>
  <c r="Z38"/>
  <c r="Z37"/>
  <c r="AB37" s="1"/>
  <c r="AD37" s="1"/>
  <c r="AF37" s="1"/>
  <c r="AH37" s="1"/>
  <c r="AJ37" s="1"/>
  <c r="Z36"/>
  <c r="AB36" s="1"/>
  <c r="AD36" s="1"/>
  <c r="AF36" s="1"/>
  <c r="Y35"/>
  <c r="Z33"/>
  <c r="AB33" s="1"/>
  <c r="AB32" s="1"/>
  <c r="Y32"/>
  <c r="Z31"/>
  <c r="AB31" s="1"/>
  <c r="AB30" s="1"/>
  <c r="Y30"/>
  <c r="Z27"/>
  <c r="AB27" s="1"/>
  <c r="AD27" s="1"/>
  <c r="AF27" s="1"/>
  <c r="AH27" s="1"/>
  <c r="AJ27" s="1"/>
  <c r="Z28"/>
  <c r="AB28" s="1"/>
  <c r="AD28" s="1"/>
  <c r="AF28" s="1"/>
  <c r="AH28" s="1"/>
  <c r="AJ28" s="1"/>
  <c r="Z29"/>
  <c r="AB29" s="1"/>
  <c r="AD29" s="1"/>
  <c r="AF29" s="1"/>
  <c r="AH29" s="1"/>
  <c r="AJ29" s="1"/>
  <c r="Z26"/>
  <c r="AB26" s="1"/>
  <c r="AD26" s="1"/>
  <c r="AF26" s="1"/>
  <c r="Y25"/>
  <c r="Z24"/>
  <c r="AB24" s="1"/>
  <c r="AB23" s="1"/>
  <c r="Y23"/>
  <c r="Z23"/>
  <c r="Z22"/>
  <c r="AB22" s="1"/>
  <c r="AB21" s="1"/>
  <c r="Y21"/>
  <c r="X55"/>
  <c r="Z55" s="1"/>
  <c r="Z54" s="1"/>
  <c r="Z103" l="1"/>
  <c r="Z102" s="1"/>
  <c r="AH36"/>
  <c r="AF35"/>
  <c r="AF40"/>
  <c r="AH41"/>
  <c r="AF43"/>
  <c r="AH45"/>
  <c r="AJ45" s="1"/>
  <c r="AF25"/>
  <c r="AH26"/>
  <c r="AJ44"/>
  <c r="AH43"/>
  <c r="AH70"/>
  <c r="AF69"/>
  <c r="AF77"/>
  <c r="AH78"/>
  <c r="AH111"/>
  <c r="AJ112"/>
  <c r="AJ111" s="1"/>
  <c r="AJ110"/>
  <c r="AJ109" s="1"/>
  <c r="AH109"/>
  <c r="AF46"/>
  <c r="AH47"/>
  <c r="AD25"/>
  <c r="AD43"/>
  <c r="AD77"/>
  <c r="AA57"/>
  <c r="AA76"/>
  <c r="AC20"/>
  <c r="AC76"/>
  <c r="Z87"/>
  <c r="Z100"/>
  <c r="AD35"/>
  <c r="AD40"/>
  <c r="AD46"/>
  <c r="AD22"/>
  <c r="AD31"/>
  <c r="AD39"/>
  <c r="AD59"/>
  <c r="AD61"/>
  <c r="AD92"/>
  <c r="AD94"/>
  <c r="AD104"/>
  <c r="AD24"/>
  <c r="AD33"/>
  <c r="AD84"/>
  <c r="AD88"/>
  <c r="AD90"/>
  <c r="AD96"/>
  <c r="AD101"/>
  <c r="AD69"/>
  <c r="AC57"/>
  <c r="Z30"/>
  <c r="AB43"/>
  <c r="AA20"/>
  <c r="Z91"/>
  <c r="AB55"/>
  <c r="AB35"/>
  <c r="AB40"/>
  <c r="AB77"/>
  <c r="AB69"/>
  <c r="AB57" s="1"/>
  <c r="Z21"/>
  <c r="Z32"/>
  <c r="Z58"/>
  <c r="AB25"/>
  <c r="Z25"/>
  <c r="AB46"/>
  <c r="AB86"/>
  <c r="Z89"/>
  <c r="Y20"/>
  <c r="Z35"/>
  <c r="Z43"/>
  <c r="Z69"/>
  <c r="Y76"/>
  <c r="Y53" s="1"/>
  <c r="Y52" s="1"/>
  <c r="Y119" s="1"/>
  <c r="Z77"/>
  <c r="Z40"/>
  <c r="Z46"/>
  <c r="X91"/>
  <c r="X43"/>
  <c r="X40"/>
  <c r="X38"/>
  <c r="X35"/>
  <c r="X32"/>
  <c r="X30"/>
  <c r="X25"/>
  <c r="X23"/>
  <c r="X21"/>
  <c r="X95"/>
  <c r="X93"/>
  <c r="T92"/>
  <c r="T91"/>
  <c r="H90"/>
  <c r="J90" s="1"/>
  <c r="L90" s="1"/>
  <c r="N90" s="1"/>
  <c r="P90" s="1"/>
  <c r="R90" s="1"/>
  <c r="T90" s="1"/>
  <c r="X89"/>
  <c r="H89"/>
  <c r="J89" s="1"/>
  <c r="L89" s="1"/>
  <c r="N89" s="1"/>
  <c r="P89" s="1"/>
  <c r="R89" s="1"/>
  <c r="T89" s="1"/>
  <c r="X83"/>
  <c r="X103"/>
  <c r="X102" s="1"/>
  <c r="X87"/>
  <c r="X85"/>
  <c r="X58"/>
  <c r="X46"/>
  <c r="W77"/>
  <c r="W76" s="1"/>
  <c r="W53" s="1"/>
  <c r="W52" s="1"/>
  <c r="W119" s="1"/>
  <c r="W69"/>
  <c r="X118"/>
  <c r="X54"/>
  <c r="V55"/>
  <c r="V54" s="1"/>
  <c r="V102"/>
  <c r="V100"/>
  <c r="V77"/>
  <c r="V69"/>
  <c r="U102"/>
  <c r="U100"/>
  <c r="U77"/>
  <c r="U69"/>
  <c r="S76"/>
  <c r="S69"/>
  <c r="S57" s="1"/>
  <c r="S20"/>
  <c r="Q100"/>
  <c r="Q54"/>
  <c r="Q69"/>
  <c r="Q57" s="1"/>
  <c r="Q77"/>
  <c r="O54"/>
  <c r="O69"/>
  <c r="O57" s="1"/>
  <c r="O77"/>
  <c r="O76" s="1"/>
  <c r="M100"/>
  <c r="M77"/>
  <c r="M103"/>
  <c r="M102" s="1"/>
  <c r="M69"/>
  <c r="M58"/>
  <c r="M54"/>
  <c r="K103"/>
  <c r="K102" s="1"/>
  <c r="K69"/>
  <c r="K55"/>
  <c r="K54" s="1"/>
  <c r="L104"/>
  <c r="N104" s="1"/>
  <c r="K58"/>
  <c r="I52"/>
  <c r="I119" s="1"/>
  <c r="G52"/>
  <c r="G119" s="1"/>
  <c r="H119" s="1"/>
  <c r="H118"/>
  <c r="J118" s="1"/>
  <c r="L118" s="1"/>
  <c r="N118" s="1"/>
  <c r="P118" s="1"/>
  <c r="R118" s="1"/>
  <c r="T118" s="1"/>
  <c r="H117"/>
  <c r="J117" s="1"/>
  <c r="L117" s="1"/>
  <c r="N117" s="1"/>
  <c r="P117" s="1"/>
  <c r="R117" s="1"/>
  <c r="T117" s="1"/>
  <c r="H102"/>
  <c r="J102" s="1"/>
  <c r="H101"/>
  <c r="J101" s="1"/>
  <c r="L101" s="1"/>
  <c r="N101" s="1"/>
  <c r="P101" s="1"/>
  <c r="R101" s="1"/>
  <c r="T101" s="1"/>
  <c r="H100"/>
  <c r="J100" s="1"/>
  <c r="L100" s="1"/>
  <c r="H88"/>
  <c r="J88" s="1"/>
  <c r="L88" s="1"/>
  <c r="N88" s="1"/>
  <c r="P88" s="1"/>
  <c r="R88" s="1"/>
  <c r="T88" s="1"/>
  <c r="H87"/>
  <c r="J87" s="1"/>
  <c r="L87" s="1"/>
  <c r="N87" s="1"/>
  <c r="P87" s="1"/>
  <c r="R87" s="1"/>
  <c r="T87" s="1"/>
  <c r="H86"/>
  <c r="J86" s="1"/>
  <c r="L86" s="1"/>
  <c r="N86" s="1"/>
  <c r="P86" s="1"/>
  <c r="R86" s="1"/>
  <c r="T86" s="1"/>
  <c r="H85"/>
  <c r="J85" s="1"/>
  <c r="L85" s="1"/>
  <c r="N85" s="1"/>
  <c r="P85" s="1"/>
  <c r="R85" s="1"/>
  <c r="T85" s="1"/>
  <c r="H84"/>
  <c r="J84" s="1"/>
  <c r="L84" s="1"/>
  <c r="N84" s="1"/>
  <c r="P84" s="1"/>
  <c r="R84" s="1"/>
  <c r="T84" s="1"/>
  <c r="H83"/>
  <c r="J83" s="1"/>
  <c r="L83" s="1"/>
  <c r="N83" s="1"/>
  <c r="P83" s="1"/>
  <c r="R83" s="1"/>
  <c r="T83" s="1"/>
  <c r="H82"/>
  <c r="J82" s="1"/>
  <c r="L82" s="1"/>
  <c r="N82" s="1"/>
  <c r="P82" s="1"/>
  <c r="R82" s="1"/>
  <c r="T82" s="1"/>
  <c r="H81"/>
  <c r="J81" s="1"/>
  <c r="L81" s="1"/>
  <c r="N81" s="1"/>
  <c r="H80"/>
  <c r="J80" s="1"/>
  <c r="L80" s="1"/>
  <c r="N80" s="1"/>
  <c r="P80" s="1"/>
  <c r="R80" s="1"/>
  <c r="T80" s="1"/>
  <c r="H79"/>
  <c r="J79" s="1"/>
  <c r="L79" s="1"/>
  <c r="N79" s="1"/>
  <c r="P79" s="1"/>
  <c r="R79" s="1"/>
  <c r="T79" s="1"/>
  <c r="H78"/>
  <c r="J78" s="1"/>
  <c r="L78" s="1"/>
  <c r="N78" s="1"/>
  <c r="P78" s="1"/>
  <c r="R78" s="1"/>
  <c r="T78" s="1"/>
  <c r="H77"/>
  <c r="J77" s="1"/>
  <c r="L77" s="1"/>
  <c r="H76"/>
  <c r="J76" s="1"/>
  <c r="L76" s="1"/>
  <c r="H75"/>
  <c r="J75" s="1"/>
  <c r="L75" s="1"/>
  <c r="N75" s="1"/>
  <c r="P75" s="1"/>
  <c r="R75" s="1"/>
  <c r="T75" s="1"/>
  <c r="H74"/>
  <c r="J74" s="1"/>
  <c r="L74" s="1"/>
  <c r="N74" s="1"/>
  <c r="P74" s="1"/>
  <c r="R74" s="1"/>
  <c r="H73"/>
  <c r="J73" s="1"/>
  <c r="L73" s="1"/>
  <c r="N73" s="1"/>
  <c r="P73" s="1"/>
  <c r="R73" s="1"/>
  <c r="T73" s="1"/>
  <c r="H72"/>
  <c r="J72" s="1"/>
  <c r="L72" s="1"/>
  <c r="N72" s="1"/>
  <c r="P72" s="1"/>
  <c r="R72" s="1"/>
  <c r="T72" s="1"/>
  <c r="H71"/>
  <c r="J71" s="1"/>
  <c r="L71" s="1"/>
  <c r="N71" s="1"/>
  <c r="P71" s="1"/>
  <c r="R71" s="1"/>
  <c r="T71" s="1"/>
  <c r="H70"/>
  <c r="J70" s="1"/>
  <c r="L70" s="1"/>
  <c r="N70" s="1"/>
  <c r="P70" s="1"/>
  <c r="R70" s="1"/>
  <c r="T70" s="1"/>
  <c r="H69"/>
  <c r="J69" s="1"/>
  <c r="H59"/>
  <c r="J59" s="1"/>
  <c r="L59" s="1"/>
  <c r="N59" s="1"/>
  <c r="H58"/>
  <c r="J58" s="1"/>
  <c r="H57"/>
  <c r="J57" s="1"/>
  <c r="H56"/>
  <c r="J56" s="1"/>
  <c r="L56" s="1"/>
  <c r="N56" s="1"/>
  <c r="P56" s="1"/>
  <c r="R56" s="1"/>
  <c r="T56" s="1"/>
  <c r="H55"/>
  <c r="J55" s="1"/>
  <c r="H54"/>
  <c r="J54" s="1"/>
  <c r="H53"/>
  <c r="J53" s="1"/>
  <c r="H51"/>
  <c r="J51" s="1"/>
  <c r="L51" s="1"/>
  <c r="N51" s="1"/>
  <c r="P51" s="1"/>
  <c r="R51" s="1"/>
  <c r="T51" s="1"/>
  <c r="H50"/>
  <c r="J50" s="1"/>
  <c r="L50" s="1"/>
  <c r="N50" s="1"/>
  <c r="P50" s="1"/>
  <c r="R50" s="1"/>
  <c r="T50" s="1"/>
  <c r="H48"/>
  <c r="J48" s="1"/>
  <c r="L48" s="1"/>
  <c r="N48" s="1"/>
  <c r="P48" s="1"/>
  <c r="R48" s="1"/>
  <c r="T48" s="1"/>
  <c r="H47"/>
  <c r="J47" s="1"/>
  <c r="L47" s="1"/>
  <c r="N47" s="1"/>
  <c r="P47" s="1"/>
  <c r="R47" s="1"/>
  <c r="T47" s="1"/>
  <c r="H46"/>
  <c r="J46" s="1"/>
  <c r="L46" s="1"/>
  <c r="N46" s="1"/>
  <c r="P46" s="1"/>
  <c r="R46" s="1"/>
  <c r="T46" s="1"/>
  <c r="H45"/>
  <c r="J45" s="1"/>
  <c r="L45" s="1"/>
  <c r="N45" s="1"/>
  <c r="P45" s="1"/>
  <c r="R45" s="1"/>
  <c r="T45" s="1"/>
  <c r="H44"/>
  <c r="J44" s="1"/>
  <c r="L44" s="1"/>
  <c r="N44" s="1"/>
  <c r="P44" s="1"/>
  <c r="R44" s="1"/>
  <c r="T44" s="1"/>
  <c r="H43"/>
  <c r="J43" s="1"/>
  <c r="L43" s="1"/>
  <c r="N43" s="1"/>
  <c r="P43" s="1"/>
  <c r="R43" s="1"/>
  <c r="T43" s="1"/>
  <c r="H42"/>
  <c r="J42" s="1"/>
  <c r="L42" s="1"/>
  <c r="N42" s="1"/>
  <c r="P42" s="1"/>
  <c r="R42" s="1"/>
  <c r="T42" s="1"/>
  <c r="H41"/>
  <c r="J41" s="1"/>
  <c r="L41" s="1"/>
  <c r="N41" s="1"/>
  <c r="P41" s="1"/>
  <c r="R41" s="1"/>
  <c r="T41" s="1"/>
  <c r="H40"/>
  <c r="J40" s="1"/>
  <c r="L40" s="1"/>
  <c r="N40" s="1"/>
  <c r="P40" s="1"/>
  <c r="R40" s="1"/>
  <c r="T40" s="1"/>
  <c r="H39"/>
  <c r="J39" s="1"/>
  <c r="L39" s="1"/>
  <c r="N39" s="1"/>
  <c r="P39" s="1"/>
  <c r="R39" s="1"/>
  <c r="T39" s="1"/>
  <c r="H38"/>
  <c r="J38" s="1"/>
  <c r="L38" s="1"/>
  <c r="N38" s="1"/>
  <c r="P38" s="1"/>
  <c r="R38" s="1"/>
  <c r="T38" s="1"/>
  <c r="H37"/>
  <c r="J37" s="1"/>
  <c r="L37" s="1"/>
  <c r="N37" s="1"/>
  <c r="P37" s="1"/>
  <c r="R37" s="1"/>
  <c r="T37" s="1"/>
  <c r="H36"/>
  <c r="J36" s="1"/>
  <c r="L36" s="1"/>
  <c r="N36" s="1"/>
  <c r="P36" s="1"/>
  <c r="R36" s="1"/>
  <c r="T36" s="1"/>
  <c r="H35"/>
  <c r="J35" s="1"/>
  <c r="L35" s="1"/>
  <c r="N35" s="1"/>
  <c r="P35" s="1"/>
  <c r="R35" s="1"/>
  <c r="T35" s="1"/>
  <c r="H33"/>
  <c r="J33" s="1"/>
  <c r="L33" s="1"/>
  <c r="N33" s="1"/>
  <c r="P33" s="1"/>
  <c r="R33" s="1"/>
  <c r="T33" s="1"/>
  <c r="H32"/>
  <c r="J32" s="1"/>
  <c r="L32" s="1"/>
  <c r="N32" s="1"/>
  <c r="P32" s="1"/>
  <c r="R32" s="1"/>
  <c r="T32" s="1"/>
  <c r="H31"/>
  <c r="J31" s="1"/>
  <c r="L31" s="1"/>
  <c r="N31" s="1"/>
  <c r="P31" s="1"/>
  <c r="R31" s="1"/>
  <c r="T31" s="1"/>
  <c r="H30"/>
  <c r="J30" s="1"/>
  <c r="L30" s="1"/>
  <c r="N30" s="1"/>
  <c r="P30" s="1"/>
  <c r="R30" s="1"/>
  <c r="T30" s="1"/>
  <c r="H29"/>
  <c r="J29" s="1"/>
  <c r="L29" s="1"/>
  <c r="N29" s="1"/>
  <c r="P29" s="1"/>
  <c r="R29" s="1"/>
  <c r="T29" s="1"/>
  <c r="H28"/>
  <c r="J28" s="1"/>
  <c r="L28" s="1"/>
  <c r="N28" s="1"/>
  <c r="P28" s="1"/>
  <c r="R28" s="1"/>
  <c r="T28" s="1"/>
  <c r="H27"/>
  <c r="J27" s="1"/>
  <c r="L27" s="1"/>
  <c r="N27" s="1"/>
  <c r="P27" s="1"/>
  <c r="R27" s="1"/>
  <c r="T27" s="1"/>
  <c r="H26"/>
  <c r="J26" s="1"/>
  <c r="L26" s="1"/>
  <c r="N26" s="1"/>
  <c r="P26" s="1"/>
  <c r="R26" s="1"/>
  <c r="T26" s="1"/>
  <c r="H25"/>
  <c r="J25" s="1"/>
  <c r="L25" s="1"/>
  <c r="N25" s="1"/>
  <c r="P25" s="1"/>
  <c r="R25" s="1"/>
  <c r="T25" s="1"/>
  <c r="H24"/>
  <c r="J24" s="1"/>
  <c r="L24" s="1"/>
  <c r="N24" s="1"/>
  <c r="P24" s="1"/>
  <c r="R24" s="1"/>
  <c r="T24" s="1"/>
  <c r="H23"/>
  <c r="J23" s="1"/>
  <c r="L23" s="1"/>
  <c r="N23" s="1"/>
  <c r="P23" s="1"/>
  <c r="R23" s="1"/>
  <c r="T23" s="1"/>
  <c r="H22"/>
  <c r="J22" s="1"/>
  <c r="L22" s="1"/>
  <c r="N22" s="1"/>
  <c r="P22" s="1"/>
  <c r="R22" s="1"/>
  <c r="T22" s="1"/>
  <c r="H21"/>
  <c r="J21" s="1"/>
  <c r="L21" s="1"/>
  <c r="N21" s="1"/>
  <c r="P21" s="1"/>
  <c r="R21" s="1"/>
  <c r="T21" s="1"/>
  <c r="H20"/>
  <c r="J20" s="1"/>
  <c r="L20" s="1"/>
  <c r="N20" s="1"/>
  <c r="P20" s="1"/>
  <c r="R20" s="1"/>
  <c r="T20" s="1"/>
  <c r="AA53" l="1"/>
  <c r="AA52" s="1"/>
  <c r="AA119"/>
  <c r="Z76"/>
  <c r="AC53"/>
  <c r="AC52" s="1"/>
  <c r="AC119" s="1"/>
  <c r="AD100"/>
  <c r="AF101"/>
  <c r="AD89"/>
  <c r="AF90"/>
  <c r="AD83"/>
  <c r="AF84"/>
  <c r="AD23"/>
  <c r="AF24"/>
  <c r="AD93"/>
  <c r="AF94"/>
  <c r="AD60"/>
  <c r="AF61"/>
  <c r="AD38"/>
  <c r="AF39"/>
  <c r="AD21"/>
  <c r="AF22"/>
  <c r="AJ70"/>
  <c r="AJ69" s="1"/>
  <c r="AH69"/>
  <c r="AJ36"/>
  <c r="AJ35" s="1"/>
  <c r="AH35"/>
  <c r="AJ43"/>
  <c r="AD95"/>
  <c r="AF96"/>
  <c r="AD87"/>
  <c r="AF88"/>
  <c r="AD32"/>
  <c r="AF33"/>
  <c r="AD103"/>
  <c r="AD102" s="1"/>
  <c r="AF104"/>
  <c r="AD91"/>
  <c r="AF92"/>
  <c r="AD58"/>
  <c r="AF59"/>
  <c r="AD30"/>
  <c r="AF31"/>
  <c r="AH46"/>
  <c r="AJ47"/>
  <c r="AJ46" s="1"/>
  <c r="AJ78"/>
  <c r="AJ77" s="1"/>
  <c r="AH77"/>
  <c r="AH25"/>
  <c r="AJ26"/>
  <c r="AJ25" s="1"/>
  <c r="AH40"/>
  <c r="AJ41"/>
  <c r="AJ40" s="1"/>
  <c r="AB85"/>
  <c r="AB76" s="1"/>
  <c r="AD86"/>
  <c r="AB54"/>
  <c r="AD55"/>
  <c r="Z57"/>
  <c r="AB20"/>
  <c r="H52"/>
  <c r="L58"/>
  <c r="X117"/>
  <c r="Z118"/>
  <c r="Z20"/>
  <c r="Q76"/>
  <c r="X76"/>
  <c r="X57"/>
  <c r="M76"/>
  <c r="O53"/>
  <c r="O52" s="1"/>
  <c r="O119" s="1"/>
  <c r="X20"/>
  <c r="N69"/>
  <c r="P59"/>
  <c r="R59" s="1"/>
  <c r="T59" s="1"/>
  <c r="N58"/>
  <c r="P58" s="1"/>
  <c r="R58" s="1"/>
  <c r="T58" s="1"/>
  <c r="N100"/>
  <c r="P100" s="1"/>
  <c r="P104"/>
  <c r="R104" s="1"/>
  <c r="T104" s="1"/>
  <c r="N103"/>
  <c r="V57"/>
  <c r="T74"/>
  <c r="V76"/>
  <c r="V53" s="1"/>
  <c r="V52" s="1"/>
  <c r="V119" s="1"/>
  <c r="P81"/>
  <c r="R81" s="1"/>
  <c r="T81" s="1"/>
  <c r="T77" s="1"/>
  <c r="N77"/>
  <c r="P77"/>
  <c r="M57"/>
  <c r="U76"/>
  <c r="U57"/>
  <c r="S53"/>
  <c r="Q53"/>
  <c r="Q52" s="1"/>
  <c r="Q119" s="1"/>
  <c r="L55"/>
  <c r="N55" s="1"/>
  <c r="L103"/>
  <c r="L102"/>
  <c r="K57"/>
  <c r="L57" s="1"/>
  <c r="L69"/>
  <c r="L54"/>
  <c r="J52"/>
  <c r="J119" s="1"/>
  <c r="K53" l="1"/>
  <c r="L53" s="1"/>
  <c r="AD20"/>
  <c r="AD57"/>
  <c r="AF21"/>
  <c r="AH22"/>
  <c r="AF38"/>
  <c r="AH39"/>
  <c r="AF60"/>
  <c r="AH61"/>
  <c r="AF93"/>
  <c r="AH94"/>
  <c r="AF23"/>
  <c r="AH24"/>
  <c r="AF83"/>
  <c r="AH84"/>
  <c r="AF89"/>
  <c r="AH90"/>
  <c r="AF100"/>
  <c r="AH101"/>
  <c r="AD54"/>
  <c r="AF55"/>
  <c r="AD85"/>
  <c r="AD76" s="1"/>
  <c r="AF86"/>
  <c r="AH31"/>
  <c r="AF30"/>
  <c r="AF58"/>
  <c r="AF57" s="1"/>
  <c r="AH59"/>
  <c r="AF91"/>
  <c r="AH92"/>
  <c r="AF103"/>
  <c r="AF102" s="1"/>
  <c r="AH104"/>
  <c r="AF32"/>
  <c r="AH33"/>
  <c r="AF87"/>
  <c r="AH88"/>
  <c r="AF95"/>
  <c r="AH96"/>
  <c r="Z117"/>
  <c r="Z53" s="1"/>
  <c r="Z52" s="1"/>
  <c r="AB118"/>
  <c r="M53"/>
  <c r="M52" s="1"/>
  <c r="M119" s="1"/>
  <c r="X53"/>
  <c r="Z119"/>
  <c r="K52"/>
  <c r="K119" s="1"/>
  <c r="L119" s="1"/>
  <c r="P76"/>
  <c r="P69"/>
  <c r="R77"/>
  <c r="N76"/>
  <c r="R69"/>
  <c r="T69" s="1"/>
  <c r="X52"/>
  <c r="X119" s="1"/>
  <c r="R100"/>
  <c r="T100" s="1"/>
  <c r="P55"/>
  <c r="N54"/>
  <c r="P103"/>
  <c r="R103" s="1"/>
  <c r="T103" s="1"/>
  <c r="N102"/>
  <c r="P102" s="1"/>
  <c r="R102" s="1"/>
  <c r="T102" s="1"/>
  <c r="U53"/>
  <c r="S52"/>
  <c r="L52"/>
  <c r="AH95" l="1"/>
  <c r="AJ96"/>
  <c r="AJ95" s="1"/>
  <c r="AH87"/>
  <c r="AJ88"/>
  <c r="AJ87" s="1"/>
  <c r="AJ33"/>
  <c r="AJ32" s="1"/>
  <c r="AH32"/>
  <c r="AH103"/>
  <c r="AH102" s="1"/>
  <c r="AJ104"/>
  <c r="AJ103" s="1"/>
  <c r="AJ102" s="1"/>
  <c r="AH91"/>
  <c r="AJ92"/>
  <c r="AJ91" s="1"/>
  <c r="AJ59"/>
  <c r="AJ58" s="1"/>
  <c r="AH58"/>
  <c r="AF85"/>
  <c r="AH86"/>
  <c r="AF54"/>
  <c r="AH55"/>
  <c r="AJ101"/>
  <c r="AJ100" s="1"/>
  <c r="AH100"/>
  <c r="AJ90"/>
  <c r="AJ89" s="1"/>
  <c r="AH89"/>
  <c r="AH83"/>
  <c r="AJ84"/>
  <c r="AJ83" s="1"/>
  <c r="AH23"/>
  <c r="AJ24"/>
  <c r="AJ23" s="1"/>
  <c r="AJ94"/>
  <c r="AJ93" s="1"/>
  <c r="AH93"/>
  <c r="AH60"/>
  <c r="AJ61"/>
  <c r="AJ60" s="1"/>
  <c r="AJ39"/>
  <c r="AJ38" s="1"/>
  <c r="AH38"/>
  <c r="AJ22"/>
  <c r="AJ21" s="1"/>
  <c r="AH21"/>
  <c r="AJ31"/>
  <c r="AJ30" s="1"/>
  <c r="AH30"/>
  <c r="AF76"/>
  <c r="AF20"/>
  <c r="AB117"/>
  <c r="AD118"/>
  <c r="R76"/>
  <c r="T76" s="1"/>
  <c r="R55"/>
  <c r="P54"/>
  <c r="N57"/>
  <c r="N53" s="1"/>
  <c r="N52" s="1"/>
  <c r="N119" s="1"/>
  <c r="U52"/>
  <c r="S119"/>
  <c r="AH57" l="1"/>
  <c r="AD117"/>
  <c r="AF118"/>
  <c r="AJ20"/>
  <c r="AJ57"/>
  <c r="AB53"/>
  <c r="AB52" s="1"/>
  <c r="AB119" s="1"/>
  <c r="AJ55"/>
  <c r="AJ54" s="1"/>
  <c r="AH54"/>
  <c r="AJ86"/>
  <c r="AJ85" s="1"/>
  <c r="AJ76" s="1"/>
  <c r="AH85"/>
  <c r="AH76" s="1"/>
  <c r="AH20"/>
  <c r="T55"/>
  <c r="R54"/>
  <c r="T54" s="1"/>
  <c r="P57"/>
  <c r="P53" s="1"/>
  <c r="U119"/>
  <c r="AD53" l="1"/>
  <c r="AD52" s="1"/>
  <c r="AD119" s="1"/>
  <c r="AF117"/>
  <c r="AF53" s="1"/>
  <c r="AF52" s="1"/>
  <c r="AF119" s="1"/>
  <c r="AH118"/>
  <c r="P52"/>
  <c r="P119" s="1"/>
  <c r="R57"/>
  <c r="AJ118" l="1"/>
  <c r="AJ117" s="1"/>
  <c r="AJ53" s="1"/>
  <c r="AJ52" s="1"/>
  <c r="AJ119" s="1"/>
  <c r="AH117"/>
  <c r="AH53" s="1"/>
  <c r="AH52" s="1"/>
  <c r="AH119" s="1"/>
  <c r="T57"/>
  <c r="R53"/>
  <c r="T53" l="1"/>
  <c r="R52"/>
  <c r="R119" l="1"/>
  <c r="T52"/>
  <c r="T119" s="1"/>
</calcChain>
</file>

<file path=xl/sharedStrings.xml><?xml version="1.0" encoding="utf-8"?>
<sst xmlns="http://schemas.openxmlformats.org/spreadsheetml/2006/main" count="538" uniqueCount="218">
  <si>
    <t>000</t>
  </si>
  <si>
    <t>1000000000</t>
  </si>
  <si>
    <t>0000</t>
  </si>
  <si>
    <t>1010000000</t>
  </si>
  <si>
    <t>НАЛОГИ НА ПРИБЫЛЬ, ДОХОДЫ</t>
  </si>
  <si>
    <t>1010200001</t>
  </si>
  <si>
    <t>Налог на доходы физических лиц</t>
  </si>
  <si>
    <t>110</t>
  </si>
  <si>
    <t>1030000000</t>
  </si>
  <si>
    <t>НАЛОГИ НА ТОВАРЫ (РАБОТЫ, УСЛУГИ), РЕАЛИЗУЕМЫЕ НА ТЕРРИТОРИИ РОССИЙСКОЙ ФЕДЕРАЦИИ</t>
  </si>
  <si>
    <t>1030200001</t>
  </si>
  <si>
    <t>Акцизы по подакцизным товарам (продукции), производимым на территории Российской Федерации</t>
  </si>
  <si>
    <t>1050000000</t>
  </si>
  <si>
    <t>НАЛОГИ НА СОВОКУПНЫЙ ДОХОД</t>
  </si>
  <si>
    <t>1050100000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</si>
  <si>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</si>
  <si>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</si>
  <si>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</si>
  <si>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1060000000</t>
  </si>
  <si>
    <t>НАЛОГИ НА ИМУЩЕСТВО</t>
  </si>
  <si>
    <t>1080000000</t>
  </si>
  <si>
    <t>ГОСУДАРСТВЕННАЯ ПОШЛИНА</t>
  </si>
  <si>
    <t>1110000000</t>
  </si>
  <si>
    <t>ДОХОДЫ ОТ ИСПОЛЬЗОВАНИЯ ИМУЩЕСТВА, НАХОДЯЩЕГОСЯ В ГОСУДАРСТВЕННОЙ И МУНИЦИПАЛЬНОЙ СОБСТВЕННОСТИ</t>
  </si>
  <si>
    <t>1110500000</t>
  </si>
  <si>
    <t>120</t>
  </si>
  <si>
    <t>936</t>
  </si>
  <si>
    <t>1120000000</t>
  </si>
  <si>
    <t>ПЛАТЕЖИ ПРИ ПОЛЬЗОВАНИИ ПРИРОДНЫМИ РЕСУРСАМИ</t>
  </si>
  <si>
    <t>1120100001</t>
  </si>
  <si>
    <t>Плата за негативное воздействие на окружающую среду</t>
  </si>
  <si>
    <t>1130000000</t>
  </si>
  <si>
    <t>1130100000</t>
  </si>
  <si>
    <t>130</t>
  </si>
  <si>
    <t>906</t>
  </si>
  <si>
    <t>1130200000</t>
  </si>
  <si>
    <t>Доходы от компенсации затрат государства</t>
  </si>
  <si>
    <t>1140000000</t>
  </si>
  <si>
    <t>ДОХОДЫ ОТ ПРОДАЖИ МАТЕРИАЛЬНЫХ И НЕМАТЕРИАЛЬНЫХ АКТИВОВ</t>
  </si>
  <si>
    <t>1140200000</t>
  </si>
  <si>
    <t>1140600000</t>
  </si>
  <si>
    <t>Доходы от продажи земельных участков, находящихся в государственной и муниципальной собственности</t>
  </si>
  <si>
    <t>430</t>
  </si>
  <si>
    <t>1160000000</t>
  </si>
  <si>
    <t>ШТРАФЫ, САНКЦИИ, ВОЗМЕЩЕНИЕ УЩЕРБА</t>
  </si>
  <si>
    <t>1160300000</t>
  </si>
  <si>
    <t>Денежные взыскания (штрафы) за нарушение законодательства о налогах и сборах</t>
  </si>
  <si>
    <t>140</t>
  </si>
  <si>
    <t>1162500000</t>
  </si>
  <si>
    <t>1164300001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</si>
  <si>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</si>
  <si>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1169000000</t>
  </si>
  <si>
    <t>Прочие поступления от денежных взысканий (штрафов) и иных сумм в возмещение ущерба</t>
  </si>
  <si>
    <t>2000000000</t>
  </si>
  <si>
    <t>БЕЗВОЗМЕЗДНЫЕ ПОСТУПЛЕНИЯ</t>
  </si>
  <si>
    <t>912</t>
  </si>
  <si>
    <t>151</t>
  </si>
  <si>
    <t>2020000000</t>
  </si>
  <si>
    <t>Безвозмездные поступления от других бюджетов бюджетной системы Российской Федерации</t>
  </si>
  <si>
    <t>Прочие субсидии</t>
  </si>
  <si>
    <t>904</t>
  </si>
  <si>
    <t>907</t>
  </si>
  <si>
    <t>922</t>
  </si>
  <si>
    <t>Прочие субсидии бюджетам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</si>
  <si>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</si>
  <si>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</si>
  <si>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</si>
  <si>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</si>
  <si>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</si>
  <si>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</si>
  <si>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</si>
  <si>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ИТОГО</t>
  </si>
  <si>
    <t>Код бюджетной классификации</t>
  </si>
  <si>
    <t>Наименование дохода</t>
  </si>
  <si>
    <t>поступления доходов бюджета муниципального района по</t>
  </si>
  <si>
    <t>налоговым и неналоговым доходам по статьям, по безвозмездным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</si>
  <si>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</si>
  <si>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Налог, взимаемый в связи с применением патентной системы налогообложения</t>
  </si>
  <si>
    <t xml:space="preserve">Государственная пошлина по делам, рассматриваемым в судах общей юрисдикции, мировыми судьями </t>
  </si>
  <si>
    <t>Сумма   (тыс.рублей)</t>
  </si>
  <si>
    <t>1</t>
  </si>
  <si>
    <t>2</t>
  </si>
  <si>
    <t>3</t>
  </si>
  <si>
    <t>4</t>
  </si>
  <si>
    <t>5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</si>
  <si>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</si>
  <si>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</si>
  <si>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НАЛОГОВЫЕ И НЕНАЛОГОВЫЕ ДОХОДЫ</t>
  </si>
  <si>
    <t>ДОХОДЫ ОТ ОКАЗАНИЯ ПЛАТНЫХ УСЛУГ (РАБОТ)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</si>
  <si>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</si>
  <si>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(+,-) январь</t>
  </si>
  <si>
    <t>Возврат остатков субсидий, субвенций и иных межбюджетных трансфертов, имеющих целевое назначение, прошлых лет</t>
  </si>
  <si>
    <t>21900000000</t>
  </si>
  <si>
    <t>к решению Тужинской районной Думы</t>
  </si>
  <si>
    <t>(+,-) февраль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</si>
  <si>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трерриторий многоквартирных домов, проездов к дворовым территориям многоквартирных домов населенных пунктов </t>
  </si>
  <si>
    <t>1050200002</t>
  </si>
  <si>
    <t>1050300001</t>
  </si>
  <si>
    <t>1050400002</t>
  </si>
  <si>
    <t>1060200002</t>
  </si>
  <si>
    <t>1080300001</t>
  </si>
  <si>
    <t>1110900000</t>
  </si>
  <si>
    <t>Доходы от оказания платных услуг (работ)</t>
  </si>
  <si>
    <t>Денежные взыскания (штрафы) за нарушение законодательства Российской Федерациио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</si>
  <si>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(+,-) апрель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</si>
  <si>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 в соответствии с заключенными соглашениями</t>
  </si>
  <si>
    <t>(+,-)  май</t>
  </si>
  <si>
    <t>(+,-)  май       2-й раз</t>
  </si>
  <si>
    <t>(+,-)  июль</t>
  </si>
  <si>
    <t>(+,-)  август</t>
  </si>
  <si>
    <t>Приложение № 1</t>
  </si>
  <si>
    <t>(+,-)  сентябрь</t>
  </si>
  <si>
    <t xml:space="preserve">от    № </t>
  </si>
  <si>
    <t>Объемы</t>
  </si>
  <si>
    <t>0000000000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</si>
  <si>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</si>
  <si>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</si>
  <si>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</si>
  <si>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</si>
  <si>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</si>
  <si>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</si>
  <si>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 в соответствии с заключенными соглашениями</t>
  </si>
  <si>
    <t>Уточнение от 24.11.2015</t>
  </si>
  <si>
    <t>1162800001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</si>
  <si>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</si>
  <si>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поступлениям по подстатьям классификации доходов бюджетов,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</si>
  <si>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</si>
  <si>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</si>
  <si>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2021500100</t>
  </si>
  <si>
    <t>2021000000</t>
  </si>
  <si>
    <t>2021500105</t>
  </si>
  <si>
    <t>2022021600</t>
  </si>
  <si>
    <t>2022021605</t>
  </si>
  <si>
    <t>2022999900</t>
  </si>
  <si>
    <t>2022999905</t>
  </si>
  <si>
    <t xml:space="preserve">Субвенции бюджетам бюджетной системы Российской Федерации </t>
  </si>
  <si>
    <t>2023000000</t>
  </si>
  <si>
    <t>2023512000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</si>
  <si>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</si>
  <si>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</si>
  <si>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2023512005</t>
  </si>
  <si>
    <t>2023511800</t>
  </si>
  <si>
    <t>2023511805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</si>
  <si>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</si>
  <si>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</si>
  <si>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</si>
  <si>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</si>
  <si>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</si>
  <si>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</si>
  <si>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</si>
  <si>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</si>
  <si>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</si>
  <si>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</si>
  <si>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>2023554300</t>
  </si>
  <si>
    <t>Субвенции бюджетам муниципальных образований на содействие достижению целевых показателей реализации региональных программ развития агропромышленного комплекса</t>
  </si>
  <si>
    <t>2023554305</t>
  </si>
  <si>
    <t>Субвенции бюджетам муниципальных районов на содействие достижению целевых показателей реализации региональных программ развития агропромышленного комплекса</t>
  </si>
  <si>
    <t>2023554400</t>
  </si>
  <si>
    <t>2023554405</t>
  </si>
  <si>
    <t>Субвенции бюджетам муниципальных районов на возмещение части процентной ставки по инвестиционным кредитам (займам) в агропромышленном комплексе</t>
  </si>
  <si>
    <t>Субвенции бюджетам муниципальных образований на возмещение части процентной ставки по инвестиционным кредитам (займам) в агропромышленном комплексе</t>
  </si>
  <si>
    <t xml:space="preserve">Налог на имущество организаций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</si>
  <si>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</si>
  <si>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</si>
  <si>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2022000000</t>
  </si>
  <si>
    <t>2024000000</t>
  </si>
  <si>
    <t>2024001400</t>
  </si>
  <si>
    <t>2024001405</t>
  </si>
  <si>
    <t>Поправки февраль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</si>
  <si>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</si>
  <si>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>2193512005</t>
  </si>
  <si>
    <t>Поправки 19 марта</t>
  </si>
  <si>
    <t>2022546705</t>
  </si>
  <si>
    <t>Субсидия бюджетам на обеспечение развития и укрепления материально-технической базы домов культуры в насаленных пунктах с численностью жителей до 50 тысяч человек</t>
  </si>
  <si>
    <t>2022546700</t>
  </si>
  <si>
    <t>Поправки апрель</t>
  </si>
  <si>
    <t>Проочие межбюджетные трансферты, передаваемые бюджетам</t>
  </si>
  <si>
    <t>2024999905</t>
  </si>
  <si>
    <t>2024999900</t>
  </si>
  <si>
    <t>2040000000</t>
  </si>
  <si>
    <t>180</t>
  </si>
  <si>
    <t>Безвозмездные поступления от негосударственных организаций</t>
  </si>
  <si>
    <t>2040509905</t>
  </si>
  <si>
    <t>Прочие безвозмездные поступления от негосударственных организаций в бюджеты муниципальных районов</t>
  </si>
  <si>
    <t>2070000000</t>
  </si>
  <si>
    <t>2070500005</t>
  </si>
  <si>
    <t>Прочие безвозмездные поступления в бюджеты муниципальных районов</t>
  </si>
  <si>
    <t>2070503005</t>
  </si>
  <si>
    <t>Прочие безвозмездные поступления</t>
  </si>
  <si>
    <t>Поправки май</t>
  </si>
  <si>
    <t>Поправки июнь</t>
  </si>
  <si>
    <t>410</t>
  </si>
  <si>
    <t>2022551900</t>
  </si>
  <si>
    <t>Субсидия бюджетам на поддержку отрасли культура</t>
  </si>
  <si>
    <t>2022551905</t>
  </si>
  <si>
    <t>Субсидия бюджетам муниципальных районов на поддержку отрасли культуры</t>
  </si>
  <si>
    <t>1080700001</t>
  </si>
  <si>
    <t xml:space="preserve">Государственная пошлина за государственную регистрацию, а также за совершение прочих юридически значимых действий </t>
  </si>
  <si>
    <t>Поправки сентябрь</t>
  </si>
  <si>
    <t>2024543305</t>
  </si>
  <si>
    <t>2024543300</t>
  </si>
  <si>
    <t>Межбюджетные трансферты, передаваемые бюджетам на возмещение части затрат на уплату процентов по инвестиционным кредитам (займам) в агропромышленном комплдексе</t>
  </si>
  <si>
    <t>прогнозируемые на 2019 год</t>
  </si>
  <si>
    <t>дот. На стим. Прироста нал.</t>
  </si>
  <si>
    <t>субс. на выр., ППМИ, зем. Доли</t>
  </si>
  <si>
    <t>2022555500</t>
  </si>
  <si>
    <t>2022555505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</si>
  <si>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</si>
  <si>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</si>
  <si>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2023554100</t>
  </si>
  <si>
    <t>2023554205</t>
  </si>
  <si>
    <t>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</t>
  </si>
  <si>
    <t>Субвенции бюджетам муниципальных образований на повышение продуктивности в молочном скотоводстве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</si>
  <si>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</si>
  <si>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150</t>
  </si>
  <si>
    <t>Приложение № 6</t>
  </si>
  <si>
    <t>Прочие межбюджетные трансферты, передаваемые бюджетам муниципальных районов</t>
  </si>
  <si>
    <r>
      <t xml:space="preserve">от                        № </t>
    </r>
    <r>
      <rPr>
        <sz val="14"/>
        <color theme="0"/>
        <rFont val="Times New Roman"/>
        <family val="1"/>
        <charset val="204"/>
      </rPr>
      <t>________</t>
    </r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</si>
</sst>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right"/>
    </xf>
    <xf numFmtId="49" fontId="0" fillId="0" borderId="0" xfId="0" applyNumberFormat="1" applyAlignment="1">
      <alignment horizontal="right"/>
    </xf>
    <xf numFmtId="49" fontId="5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49" fontId="5" fillId="0" borderId="0" xfId="0" applyNumberFormat="1" applyFont="1" applyAlignment="1">
      <alignment horizontal="right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/>
    </xf>
    <xf numFmtId="49" fontId="6" fillId="2" borderId="1" xfId="0" applyNumberFormat="1" applyFont="1" applyFill="1" applyBorder="1" applyAlignment="1">
      <alignment horizontal="left" wrapText="1"/>
    </xf>
    <xf numFmtId="164" fontId="6" fillId="2" borderId="1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horizontal="right"/>
    </xf>
    <xf numFmtId="165" fontId="3" fillId="0" borderId="1" xfId="0" applyNumberFormat="1" applyFont="1" applyBorder="1"/>
    <xf numFmtId="164" fontId="3" fillId="2" borderId="2" xfId="0" applyNumberFormat="1" applyFont="1" applyFill="1" applyBorder="1" applyAlignment="1">
      <alignment horizontal="right"/>
    </xf>
    <xf numFmtId="0" fontId="3" fillId="2" borderId="1" xfId="0" applyNumberFormat="1" applyFont="1" applyFill="1" applyBorder="1" applyAlignment="1">
      <alignment horizontal="left" wrapText="1"/>
    </xf>
    <xf numFmtId="0" fontId="3" fillId="2" borderId="0" xfId="0" applyNumberFormat="1" applyFont="1" applyFill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left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6" fillId="3" borderId="2" xfId="0" applyNumberFormat="1" applyFont="1" applyFill="1" applyBorder="1" applyAlignment="1">
      <alignment horizontal="right" vertical="center"/>
    </xf>
    <xf numFmtId="164" fontId="6" fillId="3" borderId="1" xfId="0" applyNumberFormat="1" applyFont="1" applyFill="1" applyBorder="1" applyAlignment="1">
      <alignment horizontal="right"/>
    </xf>
    <xf numFmtId="165" fontId="6" fillId="3" borderId="1" xfId="0" applyNumberFormat="1" applyFont="1" applyFill="1" applyBorder="1" applyAlignment="1">
      <alignment horizontal="right"/>
    </xf>
    <xf numFmtId="49" fontId="6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 wrapText="1"/>
    </xf>
    <xf numFmtId="164" fontId="6" fillId="0" borderId="1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5" fontId="6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165" fontId="6" fillId="0" borderId="1" xfId="0" applyNumberFormat="1" applyFont="1" applyBorder="1"/>
    <xf numFmtId="49" fontId="7" fillId="2" borderId="1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8" fillId="0" borderId="1" xfId="0" applyNumberFormat="1" applyFont="1" applyBorder="1" applyAlignment="1">
      <alignment horizontal="left"/>
    </xf>
    <xf numFmtId="0" fontId="8" fillId="2" borderId="1" xfId="0" applyNumberFormat="1" applyFont="1" applyFill="1" applyBorder="1" applyAlignment="1">
      <alignment horizontal="left" wrapText="1"/>
    </xf>
    <xf numFmtId="49" fontId="1" fillId="0" borderId="1" xfId="0" applyNumberFormat="1" applyFont="1" applyBorder="1" applyAlignment="1">
      <alignment horizontal="left"/>
    </xf>
    <xf numFmtId="0" fontId="1" fillId="2" borderId="1" xfId="0" applyNumberFormat="1" applyFont="1" applyFill="1" applyBorder="1" applyAlignment="1">
      <alignment horizontal="left" wrapText="1"/>
    </xf>
    <xf numFmtId="165" fontId="3" fillId="2" borderId="1" xfId="0" applyNumberFormat="1" applyFont="1" applyFill="1" applyBorder="1"/>
    <xf numFmtId="49" fontId="3" fillId="4" borderId="1" xfId="0" applyNumberFormat="1" applyFont="1" applyFill="1" applyBorder="1" applyAlignment="1">
      <alignment horizontal="left"/>
    </xf>
    <xf numFmtId="49" fontId="6" fillId="4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164" fontId="3" fillId="2" borderId="1" xfId="0" applyNumberFormat="1" applyFont="1" applyFill="1" applyBorder="1"/>
    <xf numFmtId="164" fontId="3" fillId="0" borderId="1" xfId="0" applyNumberFormat="1" applyFont="1" applyBorder="1"/>
    <xf numFmtId="164" fontId="6" fillId="0" borderId="1" xfId="0" applyNumberFormat="1" applyFont="1" applyBorder="1"/>
    <xf numFmtId="164" fontId="6" fillId="4" borderId="1" xfId="0" applyNumberFormat="1" applyFont="1" applyFill="1" applyBorder="1"/>
    <xf numFmtId="164" fontId="6" fillId="2" borderId="1" xfId="0" applyNumberFormat="1" applyFont="1" applyFill="1" applyBorder="1"/>
    <xf numFmtId="164" fontId="3" fillId="4" borderId="1" xfId="0" applyNumberFormat="1" applyFont="1" applyFill="1" applyBorder="1"/>
    <xf numFmtId="49" fontId="5" fillId="0" borderId="0" xfId="0" applyNumberFormat="1" applyFont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119"/>
  <sheetViews>
    <sheetView tabSelected="1" view="pageBreakPreview" topLeftCell="A5" zoomScale="90" zoomScaleNormal="90" zoomScaleSheetLayoutView="90" workbookViewId="0">
      <selection activeCell="E10" sqref="E10:F10"/>
    </sheetView>
  </sheetViews>
  <sheetFormatPr defaultRowHeight="15"/>
  <cols>
    <col min="1" max="1" width="5.140625" style="1" customWidth="1"/>
    <col min="2" max="2" width="12.42578125" style="1" customWidth="1"/>
    <col min="3" max="3" width="6.140625" style="1" customWidth="1"/>
    <col min="4" max="4" width="4.7109375" style="1" customWidth="1"/>
    <col min="5" max="5" width="45.42578125" style="1" customWidth="1"/>
    <col min="6" max="6" width="13.5703125" style="2" hidden="1" customWidth="1"/>
    <col min="7" max="7" width="11" style="2" hidden="1" customWidth="1"/>
    <col min="8" max="8" width="13.5703125" style="2" hidden="1" customWidth="1"/>
    <col min="9" max="9" width="10.42578125" style="2" hidden="1" customWidth="1"/>
    <col min="10" max="10" width="13.5703125" style="2" hidden="1" customWidth="1"/>
    <col min="11" max="11" width="0.140625" style="2" hidden="1" customWidth="1"/>
    <col min="12" max="12" width="13.5703125" style="2" hidden="1" customWidth="1"/>
    <col min="13" max="13" width="0.140625" style="2" hidden="1" customWidth="1"/>
    <col min="14" max="14" width="13.5703125" style="2" hidden="1" customWidth="1"/>
    <col min="15" max="15" width="10.85546875" style="2" hidden="1" customWidth="1"/>
    <col min="16" max="16" width="13.5703125" style="2" hidden="1" customWidth="1"/>
    <col min="17" max="17" width="7.7109375" style="2" hidden="1" customWidth="1"/>
    <col min="18" max="18" width="12.5703125" style="2" hidden="1" customWidth="1"/>
    <col min="19" max="19" width="9.85546875" style="2" hidden="1" customWidth="1"/>
    <col min="20" max="20" width="12.5703125" style="2" hidden="1" customWidth="1"/>
    <col min="21" max="21" width="9.85546875" style="2" hidden="1" customWidth="1"/>
    <col min="22" max="23" width="14" style="2" hidden="1" customWidth="1"/>
    <col min="24" max="24" width="16" style="2" hidden="1" customWidth="1"/>
    <col min="25" max="25" width="13.42578125" hidden="1" customWidth="1"/>
    <col min="26" max="26" width="16.85546875" hidden="1" customWidth="1"/>
    <col min="27" max="27" width="13.42578125" hidden="1" customWidth="1"/>
    <col min="28" max="28" width="16.85546875" hidden="1" customWidth="1"/>
    <col min="29" max="29" width="13.42578125" hidden="1" customWidth="1"/>
    <col min="30" max="30" width="16.85546875" hidden="1" customWidth="1"/>
    <col min="31" max="31" width="13.42578125" hidden="1" customWidth="1"/>
    <col min="32" max="32" width="16.85546875" hidden="1" customWidth="1"/>
    <col min="33" max="33" width="13.42578125" hidden="1" customWidth="1"/>
    <col min="34" max="34" width="16.85546875" hidden="1" customWidth="1"/>
    <col min="35" max="35" width="13.42578125" hidden="1" customWidth="1"/>
    <col min="36" max="36" width="16.85546875" hidden="1" customWidth="1"/>
    <col min="37" max="37" width="16.28515625" hidden="1" customWidth="1"/>
    <col min="38" max="38" width="16.42578125" customWidth="1"/>
  </cols>
  <sheetData>
    <row r="1" spans="1:38" ht="18.75" hidden="1">
      <c r="C1" s="14"/>
      <c r="D1" s="14"/>
      <c r="E1" s="77" t="s">
        <v>110</v>
      </c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15"/>
      <c r="X1" s="15"/>
    </row>
    <row r="2" spans="1:38" ht="18.75" hidden="1">
      <c r="C2" s="14"/>
      <c r="D2" s="14"/>
      <c r="E2" s="77" t="s">
        <v>93</v>
      </c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15"/>
      <c r="X2" s="15"/>
    </row>
    <row r="3" spans="1:38" ht="18.75" hidden="1">
      <c r="C3" s="77" t="s">
        <v>112</v>
      </c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15"/>
      <c r="X3" s="15"/>
    </row>
    <row r="4" spans="1:38" ht="18.75" hidden="1">
      <c r="C4" s="14"/>
      <c r="D4" s="14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5"/>
      <c r="X4" s="15"/>
    </row>
    <row r="5" spans="1:38" ht="18.75">
      <c r="C5" s="14"/>
      <c r="D5" s="14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pans="1:38" ht="18.75">
      <c r="C6" s="14"/>
      <c r="D6" s="14"/>
      <c r="E6" s="77" t="s">
        <v>215</v>
      </c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  <c r="AK6" s="77"/>
      <c r="AL6" s="77"/>
    </row>
    <row r="7" spans="1:38" ht="18.75">
      <c r="C7" s="14"/>
      <c r="D7" s="14"/>
      <c r="E7" s="77" t="s">
        <v>93</v>
      </c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  <c r="AE7" s="77"/>
      <c r="AF7" s="77"/>
      <c r="AG7" s="77"/>
      <c r="AH7" s="77"/>
      <c r="AI7" s="77"/>
      <c r="AJ7" s="77"/>
      <c r="AK7" s="77"/>
      <c r="AL7" s="77"/>
    </row>
    <row r="8" spans="1:38" ht="18.75">
      <c r="C8" s="14"/>
      <c r="D8" s="14"/>
      <c r="E8" s="77" t="s">
        <v>217</v>
      </c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/>
      <c r="V8" s="77"/>
      <c r="W8" s="77"/>
      <c r="X8" s="77"/>
      <c r="Y8" s="77"/>
      <c r="Z8" s="77"/>
      <c r="AA8" s="77"/>
      <c r="AB8" s="77"/>
      <c r="AC8" s="77"/>
      <c r="AD8" s="77"/>
      <c r="AE8" s="77"/>
      <c r="AF8" s="77"/>
      <c r="AG8" s="77"/>
      <c r="AH8" s="77"/>
      <c r="AI8" s="77"/>
      <c r="AJ8" s="77"/>
      <c r="AK8" s="77"/>
      <c r="AL8" s="77"/>
    </row>
    <row r="9" spans="1:38" ht="8.25" customHeight="1">
      <c r="C9" s="14"/>
      <c r="D9" s="14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</row>
    <row r="10" spans="1:38" ht="19.5" customHeight="1">
      <c r="E10" s="81"/>
      <c r="F10" s="81"/>
      <c r="G10" s="5"/>
      <c r="H10" s="5"/>
      <c r="I10" s="6"/>
      <c r="J10" s="6"/>
      <c r="K10" s="7"/>
      <c r="L10" s="7"/>
      <c r="M10" s="8"/>
      <c r="N10" s="8"/>
      <c r="O10" s="9"/>
      <c r="P10" s="9"/>
      <c r="Q10" s="10"/>
      <c r="R10" s="10"/>
      <c r="S10" s="11"/>
      <c r="T10" s="11"/>
      <c r="U10" s="12"/>
      <c r="V10" s="12"/>
      <c r="W10" s="16"/>
      <c r="X10" s="16"/>
    </row>
    <row r="11" spans="1:38" ht="16.5">
      <c r="A11" s="82" t="s">
        <v>113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</row>
    <row r="12" spans="1:38" ht="16.5">
      <c r="A12" s="82" t="s">
        <v>74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</row>
    <row r="13" spans="1:38" ht="16.5">
      <c r="A13" s="82" t="s">
        <v>75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</row>
    <row r="14" spans="1:38" ht="16.5">
      <c r="A14" s="82" t="s">
        <v>125</v>
      </c>
      <c r="B14" s="82"/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</row>
    <row r="15" spans="1:38" ht="16.5">
      <c r="A15" s="82" t="s">
        <v>202</v>
      </c>
      <c r="B15" s="82"/>
      <c r="C15" s="82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</row>
    <row r="16" spans="1:38" ht="4.5" customHeight="1">
      <c r="A16" s="82"/>
      <c r="B16" s="82"/>
      <c r="C16" s="82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17"/>
      <c r="X16" s="17"/>
    </row>
    <row r="17" spans="1:38" ht="14.25" customHeight="1">
      <c r="A17" s="3"/>
      <c r="B17" s="3"/>
      <c r="C17" s="3"/>
      <c r="D17" s="3"/>
      <c r="E17" s="3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38" ht="33.75" customHeight="1">
      <c r="A18" s="78" t="s">
        <v>72</v>
      </c>
      <c r="B18" s="79"/>
      <c r="C18" s="79"/>
      <c r="D18" s="80"/>
      <c r="E18" s="18" t="s">
        <v>73</v>
      </c>
      <c r="F18" s="19" t="s">
        <v>79</v>
      </c>
      <c r="G18" s="19" t="s">
        <v>90</v>
      </c>
      <c r="H18" s="19" t="s">
        <v>79</v>
      </c>
      <c r="I18" s="19" t="s">
        <v>94</v>
      </c>
      <c r="J18" s="19" t="s">
        <v>79</v>
      </c>
      <c r="K18" s="19" t="s">
        <v>104</v>
      </c>
      <c r="L18" s="19" t="s">
        <v>79</v>
      </c>
      <c r="M18" s="19" t="s">
        <v>106</v>
      </c>
      <c r="N18" s="19" t="s">
        <v>79</v>
      </c>
      <c r="O18" s="19" t="s">
        <v>107</v>
      </c>
      <c r="P18" s="20" t="s">
        <v>79</v>
      </c>
      <c r="Q18" s="19" t="s">
        <v>108</v>
      </c>
      <c r="R18" s="19" t="s">
        <v>79</v>
      </c>
      <c r="S18" s="19" t="s">
        <v>109</v>
      </c>
      <c r="T18" s="20" t="s">
        <v>79</v>
      </c>
      <c r="U18" s="19" t="s">
        <v>111</v>
      </c>
      <c r="V18" s="19" t="s">
        <v>79</v>
      </c>
      <c r="W18" s="21" t="s">
        <v>122</v>
      </c>
      <c r="X18" s="19" t="s">
        <v>79</v>
      </c>
      <c r="Y18" s="28" t="s">
        <v>168</v>
      </c>
      <c r="Z18" s="19" t="s">
        <v>79</v>
      </c>
      <c r="AA18" s="28" t="s">
        <v>171</v>
      </c>
      <c r="AB18" s="19" t="s">
        <v>79</v>
      </c>
      <c r="AC18" s="28" t="s">
        <v>175</v>
      </c>
      <c r="AD18" s="19" t="s">
        <v>79</v>
      </c>
      <c r="AE18" s="28" t="s">
        <v>189</v>
      </c>
      <c r="AF18" s="19" t="s">
        <v>79</v>
      </c>
      <c r="AG18" s="28" t="s">
        <v>190</v>
      </c>
      <c r="AH18" s="19" t="s">
        <v>79</v>
      </c>
      <c r="AI18" s="28" t="s">
        <v>190</v>
      </c>
      <c r="AJ18" s="19" t="s">
        <v>79</v>
      </c>
      <c r="AK18" s="28" t="s">
        <v>198</v>
      </c>
      <c r="AL18" s="19" t="s">
        <v>79</v>
      </c>
    </row>
    <row r="19" spans="1:38" ht="0.75" hidden="1" customHeight="1">
      <c r="A19" s="22" t="s">
        <v>80</v>
      </c>
      <c r="B19" s="22" t="s">
        <v>81</v>
      </c>
      <c r="C19" s="22" t="s">
        <v>82</v>
      </c>
      <c r="D19" s="22" t="s">
        <v>83</v>
      </c>
      <c r="E19" s="23" t="s">
        <v>84</v>
      </c>
      <c r="F19" s="24">
        <v>6</v>
      </c>
      <c r="G19" s="24"/>
      <c r="H19" s="24">
        <v>6</v>
      </c>
      <c r="I19" s="24"/>
      <c r="J19" s="24">
        <v>6</v>
      </c>
      <c r="K19" s="24"/>
      <c r="L19" s="24"/>
      <c r="M19" s="24"/>
      <c r="N19" s="24"/>
      <c r="O19" s="25"/>
      <c r="P19" s="25"/>
      <c r="Q19" s="24"/>
      <c r="R19" s="24"/>
      <c r="S19" s="25"/>
      <c r="T19" s="25"/>
      <c r="U19" s="24"/>
      <c r="V19" s="24"/>
      <c r="W19" s="24"/>
      <c r="X19" s="24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</row>
    <row r="20" spans="1:38">
      <c r="A20" s="29" t="s">
        <v>0</v>
      </c>
      <c r="B20" s="29" t="s">
        <v>1</v>
      </c>
      <c r="C20" s="29" t="s">
        <v>2</v>
      </c>
      <c r="D20" s="29" t="s">
        <v>0</v>
      </c>
      <c r="E20" s="30" t="s">
        <v>87</v>
      </c>
      <c r="F20" s="31">
        <v>24116.2</v>
      </c>
      <c r="G20" s="31">
        <v>312</v>
      </c>
      <c r="H20" s="31">
        <f>F20+G20</f>
        <v>24428.2</v>
      </c>
      <c r="I20" s="31"/>
      <c r="J20" s="31">
        <f>H20+I20</f>
        <v>24428.2</v>
      </c>
      <c r="K20" s="31">
        <v>947.1</v>
      </c>
      <c r="L20" s="31">
        <f>J20+K20</f>
        <v>25375.3</v>
      </c>
      <c r="M20" s="31"/>
      <c r="N20" s="31">
        <f>L20+M20</f>
        <v>25375.3</v>
      </c>
      <c r="O20" s="31">
        <v>702.7</v>
      </c>
      <c r="P20" s="32">
        <f>N20+O20</f>
        <v>26078</v>
      </c>
      <c r="Q20" s="31">
        <v>1690</v>
      </c>
      <c r="R20" s="31">
        <f>P20+Q20</f>
        <v>27768</v>
      </c>
      <c r="S20" s="31">
        <f>S25+S43</f>
        <v>1029.7</v>
      </c>
      <c r="T20" s="32">
        <f>R20+S20</f>
        <v>28797.7</v>
      </c>
      <c r="U20" s="31">
        <v>300.8</v>
      </c>
      <c r="V20" s="31">
        <v>30391</v>
      </c>
      <c r="W20" s="31"/>
      <c r="X20" s="33">
        <f>X21+X23+X25+X30+X32+X35+X38+X40+X43+X46</f>
        <v>29580.7</v>
      </c>
      <c r="Y20" s="33">
        <f t="shared" ref="Y20:Z20" si="0">Y21+Y23+Y25+Y30+Y32+Y35+Y38+Y40+Y43+Y46</f>
        <v>0</v>
      </c>
      <c r="Z20" s="33">
        <f t="shared" si="0"/>
        <v>29580.7</v>
      </c>
      <c r="AA20" s="33">
        <f t="shared" ref="AA20:AB20" si="1">AA21+AA23+AA25+AA30+AA32+AA35+AA38+AA40+AA43+AA46</f>
        <v>0</v>
      </c>
      <c r="AB20" s="33">
        <f t="shared" si="1"/>
        <v>29580.7</v>
      </c>
      <c r="AC20" s="33">
        <f t="shared" ref="AC20:AD20" si="2">AC21+AC23+AC25+AC30+AC32+AC35+AC38+AC40+AC43+AC46</f>
        <v>0</v>
      </c>
      <c r="AD20" s="33">
        <f t="shared" si="2"/>
        <v>29580.7</v>
      </c>
      <c r="AE20" s="33">
        <f t="shared" ref="AE20:AF20" si="3">AE21+AE23+AE25+AE30+AE32+AE35+AE38+AE40+AE43+AE46</f>
        <v>472.28999999999996</v>
      </c>
      <c r="AF20" s="33">
        <f t="shared" si="3"/>
        <v>30052.989999999998</v>
      </c>
      <c r="AG20" s="33">
        <f t="shared" ref="AG20:AH20" si="4">AG21+AG23+AG25+AG30+AG32+AG35+AG38+AG40+AG43+AG46</f>
        <v>632.20000000000005</v>
      </c>
      <c r="AH20" s="33">
        <f t="shared" si="4"/>
        <v>30685.190000000002</v>
      </c>
      <c r="AI20" s="33">
        <f t="shared" ref="AI20:AJ20" si="5">AI21+AI23+AI25+AI30+AI32+AI35+AI38+AI40+AI43+AI46</f>
        <v>0</v>
      </c>
      <c r="AJ20" s="33">
        <f t="shared" si="5"/>
        <v>30685.190000000002</v>
      </c>
      <c r="AK20" s="33">
        <f t="shared" ref="AK20" si="6">AK21+AK23+AK25+AK30+AK32+AK35+AK38+AK40+AK43+AK46</f>
        <v>1299</v>
      </c>
      <c r="AL20" s="31">
        <f t="shared" ref="AL20" si="7">AL21+AL23+AL25+AL30+AL32+AL35+AL38+AL40+AL43+AL46</f>
        <v>29136.9</v>
      </c>
    </row>
    <row r="21" spans="1:38">
      <c r="A21" s="29" t="s">
        <v>0</v>
      </c>
      <c r="B21" s="29" t="s">
        <v>3</v>
      </c>
      <c r="C21" s="29" t="s">
        <v>2</v>
      </c>
      <c r="D21" s="29" t="s">
        <v>0</v>
      </c>
      <c r="E21" s="30" t="s">
        <v>4</v>
      </c>
      <c r="F21" s="31">
        <v>6963.2</v>
      </c>
      <c r="G21" s="31"/>
      <c r="H21" s="31">
        <f t="shared" ref="H21:H86" si="8">F21+G21</f>
        <v>6963.2</v>
      </c>
      <c r="I21" s="31"/>
      <c r="J21" s="31">
        <f t="shared" ref="J21:J86" si="9">H21+I21</f>
        <v>6963.2</v>
      </c>
      <c r="K21" s="31">
        <v>906.6</v>
      </c>
      <c r="L21" s="31">
        <f t="shared" ref="L21:L80" si="10">J21+K21</f>
        <v>7869.8</v>
      </c>
      <c r="M21" s="31"/>
      <c r="N21" s="31">
        <f t="shared" ref="N21:N51" si="11">L21+M21</f>
        <v>7869.8</v>
      </c>
      <c r="O21" s="31"/>
      <c r="P21" s="32">
        <f t="shared" ref="P21:P78" si="12">N21+O21</f>
        <v>7869.8</v>
      </c>
      <c r="Q21" s="31"/>
      <c r="R21" s="31">
        <f t="shared" ref="R21:R51" si="13">P21+Q21</f>
        <v>7869.8</v>
      </c>
      <c r="S21" s="31"/>
      <c r="T21" s="32">
        <f t="shared" ref="T21:T76" si="14">R21+S21</f>
        <v>7869.8</v>
      </c>
      <c r="U21" s="31">
        <v>100</v>
      </c>
      <c r="V21" s="31">
        <v>8890.6</v>
      </c>
      <c r="W21" s="31"/>
      <c r="X21" s="33">
        <f>X22</f>
        <v>8439.1</v>
      </c>
      <c r="Y21" s="33">
        <f t="shared" ref="Y21:AL21" si="15">Y22</f>
        <v>0</v>
      </c>
      <c r="Z21" s="33">
        <f t="shared" si="15"/>
        <v>8439.1</v>
      </c>
      <c r="AA21" s="33">
        <f t="shared" si="15"/>
        <v>0</v>
      </c>
      <c r="AB21" s="33">
        <f t="shared" si="15"/>
        <v>8439.1</v>
      </c>
      <c r="AC21" s="33">
        <f t="shared" si="15"/>
        <v>0</v>
      </c>
      <c r="AD21" s="33">
        <f t="shared" si="15"/>
        <v>8439.1</v>
      </c>
      <c r="AE21" s="33">
        <f t="shared" si="15"/>
        <v>0</v>
      </c>
      <c r="AF21" s="33">
        <f t="shared" si="15"/>
        <v>8439.1</v>
      </c>
      <c r="AG21" s="33">
        <f t="shared" si="15"/>
        <v>0</v>
      </c>
      <c r="AH21" s="33">
        <f t="shared" si="15"/>
        <v>8439.1</v>
      </c>
      <c r="AI21" s="33">
        <f t="shared" si="15"/>
        <v>0</v>
      </c>
      <c r="AJ21" s="33">
        <f t="shared" si="15"/>
        <v>8439.1</v>
      </c>
      <c r="AK21" s="33">
        <f t="shared" si="15"/>
        <v>0</v>
      </c>
      <c r="AL21" s="31">
        <f t="shared" si="15"/>
        <v>8389.4</v>
      </c>
    </row>
    <row r="22" spans="1:38">
      <c r="A22" s="34" t="s">
        <v>0</v>
      </c>
      <c r="B22" s="34" t="s">
        <v>5</v>
      </c>
      <c r="C22" s="34" t="s">
        <v>2</v>
      </c>
      <c r="D22" s="34" t="s">
        <v>7</v>
      </c>
      <c r="E22" s="35" t="s">
        <v>6</v>
      </c>
      <c r="F22" s="36">
        <v>6963.2</v>
      </c>
      <c r="G22" s="36"/>
      <c r="H22" s="36">
        <f t="shared" si="8"/>
        <v>6963.2</v>
      </c>
      <c r="I22" s="36"/>
      <c r="J22" s="36">
        <f t="shared" si="9"/>
        <v>6963.2</v>
      </c>
      <c r="K22" s="36">
        <v>906.6</v>
      </c>
      <c r="L22" s="31">
        <f t="shared" si="10"/>
        <v>7869.8</v>
      </c>
      <c r="M22" s="31"/>
      <c r="N22" s="31">
        <f t="shared" si="11"/>
        <v>7869.8</v>
      </c>
      <c r="O22" s="31"/>
      <c r="P22" s="32">
        <f t="shared" si="12"/>
        <v>7869.8</v>
      </c>
      <c r="Q22" s="31"/>
      <c r="R22" s="31">
        <f t="shared" si="13"/>
        <v>7869.8</v>
      </c>
      <c r="S22" s="31"/>
      <c r="T22" s="32">
        <f t="shared" si="14"/>
        <v>7869.8</v>
      </c>
      <c r="U22" s="31">
        <v>100</v>
      </c>
      <c r="V22" s="31">
        <v>8890.6</v>
      </c>
      <c r="W22" s="31"/>
      <c r="X22" s="37">
        <v>8439.1</v>
      </c>
      <c r="Y22" s="38"/>
      <c r="Z22" s="38">
        <f>X22+Y22</f>
        <v>8439.1</v>
      </c>
      <c r="AA22" s="38"/>
      <c r="AB22" s="38">
        <f>Z22+AA22</f>
        <v>8439.1</v>
      </c>
      <c r="AC22" s="38"/>
      <c r="AD22" s="38">
        <f>AB22+AC22</f>
        <v>8439.1</v>
      </c>
      <c r="AE22" s="38"/>
      <c r="AF22" s="38">
        <f>AD22+AE22</f>
        <v>8439.1</v>
      </c>
      <c r="AG22" s="38"/>
      <c r="AH22" s="38">
        <f>AF22+AG22</f>
        <v>8439.1</v>
      </c>
      <c r="AI22" s="38"/>
      <c r="AJ22" s="38">
        <f>AH22+AI22</f>
        <v>8439.1</v>
      </c>
      <c r="AK22" s="38"/>
      <c r="AL22" s="71">
        <v>8389.4</v>
      </c>
    </row>
    <row r="23" spans="1:38" ht="39">
      <c r="A23" s="29" t="s">
        <v>0</v>
      </c>
      <c r="B23" s="29" t="s">
        <v>8</v>
      </c>
      <c r="C23" s="29" t="s">
        <v>2</v>
      </c>
      <c r="D23" s="29" t="s">
        <v>0</v>
      </c>
      <c r="E23" s="30" t="s">
        <v>9</v>
      </c>
      <c r="F23" s="31">
        <v>1808.8</v>
      </c>
      <c r="G23" s="31"/>
      <c r="H23" s="31">
        <f t="shared" si="8"/>
        <v>1808.8</v>
      </c>
      <c r="I23" s="31"/>
      <c r="J23" s="31">
        <f t="shared" si="9"/>
        <v>1808.8</v>
      </c>
      <c r="K23" s="31"/>
      <c r="L23" s="31">
        <f t="shared" si="10"/>
        <v>1808.8</v>
      </c>
      <c r="M23" s="31"/>
      <c r="N23" s="31">
        <f t="shared" si="11"/>
        <v>1808.8</v>
      </c>
      <c r="O23" s="31"/>
      <c r="P23" s="32">
        <f t="shared" si="12"/>
        <v>1808.8</v>
      </c>
      <c r="Q23" s="31"/>
      <c r="R23" s="31">
        <f t="shared" si="13"/>
        <v>1808.8</v>
      </c>
      <c r="S23" s="31"/>
      <c r="T23" s="32">
        <f t="shared" si="14"/>
        <v>1808.8</v>
      </c>
      <c r="U23" s="31"/>
      <c r="V23" s="31">
        <v>2781.7</v>
      </c>
      <c r="W23" s="31"/>
      <c r="X23" s="33">
        <f>X24</f>
        <v>2630.3</v>
      </c>
      <c r="Y23" s="33">
        <f t="shared" ref="Y23:AL23" si="16">Y24</f>
        <v>0</v>
      </c>
      <c r="Z23" s="33">
        <f t="shared" si="16"/>
        <v>2630.3</v>
      </c>
      <c r="AA23" s="33">
        <f t="shared" si="16"/>
        <v>0</v>
      </c>
      <c r="AB23" s="33">
        <f t="shared" si="16"/>
        <v>2630.3</v>
      </c>
      <c r="AC23" s="33">
        <f t="shared" si="16"/>
        <v>0</v>
      </c>
      <c r="AD23" s="33">
        <f t="shared" si="16"/>
        <v>2630.3</v>
      </c>
      <c r="AE23" s="33">
        <f t="shared" si="16"/>
        <v>0</v>
      </c>
      <c r="AF23" s="33">
        <f t="shared" si="16"/>
        <v>2630.3</v>
      </c>
      <c r="AG23" s="33">
        <f t="shared" si="16"/>
        <v>0</v>
      </c>
      <c r="AH23" s="33">
        <f t="shared" si="16"/>
        <v>2630.3</v>
      </c>
      <c r="AI23" s="33">
        <f t="shared" si="16"/>
        <v>0</v>
      </c>
      <c r="AJ23" s="33">
        <f t="shared" si="16"/>
        <v>2630.3</v>
      </c>
      <c r="AK23" s="33">
        <f t="shared" si="16"/>
        <v>0</v>
      </c>
      <c r="AL23" s="31">
        <f t="shared" si="16"/>
        <v>2733.7</v>
      </c>
    </row>
    <row r="24" spans="1:38" ht="39">
      <c r="A24" s="34" t="s">
        <v>0</v>
      </c>
      <c r="B24" s="34" t="s">
        <v>10</v>
      </c>
      <c r="C24" s="34" t="s">
        <v>2</v>
      </c>
      <c r="D24" s="34" t="s">
        <v>7</v>
      </c>
      <c r="E24" s="35" t="s">
        <v>11</v>
      </c>
      <c r="F24" s="36">
        <v>1808.8</v>
      </c>
      <c r="G24" s="36"/>
      <c r="H24" s="36">
        <f t="shared" si="8"/>
        <v>1808.8</v>
      </c>
      <c r="I24" s="36"/>
      <c r="J24" s="36">
        <f t="shared" si="9"/>
        <v>1808.8</v>
      </c>
      <c r="K24" s="36"/>
      <c r="L24" s="31">
        <f t="shared" si="10"/>
        <v>1808.8</v>
      </c>
      <c r="M24" s="31"/>
      <c r="N24" s="31">
        <f t="shared" si="11"/>
        <v>1808.8</v>
      </c>
      <c r="O24" s="31"/>
      <c r="P24" s="32">
        <f t="shared" si="12"/>
        <v>1808.8</v>
      </c>
      <c r="Q24" s="31"/>
      <c r="R24" s="31">
        <f t="shared" si="13"/>
        <v>1808.8</v>
      </c>
      <c r="S24" s="31"/>
      <c r="T24" s="39">
        <f t="shared" si="14"/>
        <v>1808.8</v>
      </c>
      <c r="U24" s="36"/>
      <c r="V24" s="36">
        <v>2781.7</v>
      </c>
      <c r="W24" s="36"/>
      <c r="X24" s="37">
        <v>2630.3</v>
      </c>
      <c r="Y24" s="38"/>
      <c r="Z24" s="38">
        <f>X24+Y24</f>
        <v>2630.3</v>
      </c>
      <c r="AA24" s="38"/>
      <c r="AB24" s="38">
        <f>Z24+AA24</f>
        <v>2630.3</v>
      </c>
      <c r="AC24" s="38"/>
      <c r="AD24" s="38">
        <f>AB24+AC24</f>
        <v>2630.3</v>
      </c>
      <c r="AE24" s="38"/>
      <c r="AF24" s="38">
        <f>AD24+AE24</f>
        <v>2630.3</v>
      </c>
      <c r="AG24" s="38"/>
      <c r="AH24" s="38">
        <f>AF24+AG24</f>
        <v>2630.3</v>
      </c>
      <c r="AI24" s="38"/>
      <c r="AJ24" s="38">
        <f>AH24+AI24</f>
        <v>2630.3</v>
      </c>
      <c r="AK24" s="38"/>
      <c r="AL24" s="71">
        <v>2733.7</v>
      </c>
    </row>
    <row r="25" spans="1:38">
      <c r="A25" s="29" t="s">
        <v>0</v>
      </c>
      <c r="B25" s="29" t="s">
        <v>12</v>
      </c>
      <c r="C25" s="29" t="s">
        <v>2</v>
      </c>
      <c r="D25" s="29" t="s">
        <v>0</v>
      </c>
      <c r="E25" s="30" t="s">
        <v>13</v>
      </c>
      <c r="F25" s="31">
        <v>5444.1</v>
      </c>
      <c r="G25" s="31"/>
      <c r="H25" s="31">
        <f t="shared" si="8"/>
        <v>5444.1</v>
      </c>
      <c r="I25" s="31"/>
      <c r="J25" s="31">
        <f t="shared" si="9"/>
        <v>5444.1</v>
      </c>
      <c r="K25" s="31"/>
      <c r="L25" s="31">
        <f t="shared" si="10"/>
        <v>5444.1</v>
      </c>
      <c r="M25" s="31"/>
      <c r="N25" s="31">
        <f t="shared" si="11"/>
        <v>5444.1</v>
      </c>
      <c r="O25" s="31">
        <v>102.7</v>
      </c>
      <c r="P25" s="32">
        <f t="shared" si="12"/>
        <v>5546.8</v>
      </c>
      <c r="Q25" s="31">
        <v>1690</v>
      </c>
      <c r="R25" s="31">
        <f t="shared" si="13"/>
        <v>7236.8</v>
      </c>
      <c r="S25" s="31">
        <v>228.1</v>
      </c>
      <c r="T25" s="32">
        <f t="shared" si="14"/>
        <v>7464.9000000000005</v>
      </c>
      <c r="U25" s="31"/>
      <c r="V25" s="31">
        <v>7273.4</v>
      </c>
      <c r="W25" s="31"/>
      <c r="X25" s="33">
        <f>X26+X27+X28+X29</f>
        <v>9731.5000000000018</v>
      </c>
      <c r="Y25" s="33">
        <f t="shared" ref="Y25:Z25" si="17">Y26+Y27+Y28+Y29</f>
        <v>0</v>
      </c>
      <c r="Z25" s="33">
        <f t="shared" si="17"/>
        <v>9731.5000000000018</v>
      </c>
      <c r="AA25" s="33">
        <f t="shared" ref="AA25:AB25" si="18">AA26+AA27+AA28+AA29</f>
        <v>0</v>
      </c>
      <c r="AB25" s="33">
        <f t="shared" si="18"/>
        <v>9731.5000000000018</v>
      </c>
      <c r="AC25" s="33">
        <f t="shared" ref="AC25:AD25" si="19">AC26+AC27+AC28+AC29</f>
        <v>0</v>
      </c>
      <c r="AD25" s="33">
        <f t="shared" si="19"/>
        <v>9731.5000000000018</v>
      </c>
      <c r="AE25" s="33">
        <f t="shared" ref="AE25:AF25" si="20">AE26+AE27+AE28+AE29</f>
        <v>295</v>
      </c>
      <c r="AF25" s="33">
        <f t="shared" si="20"/>
        <v>10026.500000000002</v>
      </c>
      <c r="AG25" s="33">
        <f t="shared" ref="AG25:AH25" si="21">AG26+AG27+AG28+AG29</f>
        <v>283.2</v>
      </c>
      <c r="AH25" s="33">
        <f t="shared" si="21"/>
        <v>10309.700000000001</v>
      </c>
      <c r="AI25" s="33">
        <f t="shared" ref="AI25:AJ25" si="22">AI26+AI27+AI28+AI29</f>
        <v>0</v>
      </c>
      <c r="AJ25" s="33">
        <f t="shared" si="22"/>
        <v>10309.700000000001</v>
      </c>
      <c r="AK25" s="33">
        <f t="shared" ref="AK25" si="23">AK26+AK27+AK28+AK29</f>
        <v>1124</v>
      </c>
      <c r="AL25" s="31">
        <f t="shared" ref="AL25" si="24">AL26+AL27+AL28+AL29</f>
        <v>11634.7</v>
      </c>
    </row>
    <row r="26" spans="1:38" ht="26.25">
      <c r="A26" s="34" t="s">
        <v>0</v>
      </c>
      <c r="B26" s="34" t="s">
        <v>14</v>
      </c>
      <c r="C26" s="34" t="s">
        <v>2</v>
      </c>
      <c r="D26" s="34" t="s">
        <v>7</v>
      </c>
      <c r="E26" s="35" t="s">
        <v>15</v>
      </c>
      <c r="F26" s="36">
        <v>2754.3</v>
      </c>
      <c r="G26" s="36"/>
      <c r="H26" s="36">
        <f t="shared" si="8"/>
        <v>2754.3</v>
      </c>
      <c r="I26" s="36"/>
      <c r="J26" s="36">
        <f t="shared" si="9"/>
        <v>2754.3</v>
      </c>
      <c r="K26" s="36"/>
      <c r="L26" s="36">
        <f t="shared" si="10"/>
        <v>2754.3</v>
      </c>
      <c r="M26" s="36"/>
      <c r="N26" s="36">
        <f t="shared" si="11"/>
        <v>2754.3</v>
      </c>
      <c r="O26" s="36">
        <v>102.7</v>
      </c>
      <c r="P26" s="39">
        <f t="shared" si="12"/>
        <v>2857</v>
      </c>
      <c r="Q26" s="36">
        <v>1690</v>
      </c>
      <c r="R26" s="36">
        <f t="shared" si="13"/>
        <v>4547</v>
      </c>
      <c r="S26" s="36">
        <v>228.1</v>
      </c>
      <c r="T26" s="39">
        <f t="shared" si="14"/>
        <v>4775.1000000000004</v>
      </c>
      <c r="U26" s="36"/>
      <c r="V26" s="36">
        <v>4791.1000000000004</v>
      </c>
      <c r="W26" s="36"/>
      <c r="X26" s="37">
        <v>6869.1</v>
      </c>
      <c r="Y26" s="38"/>
      <c r="Z26" s="38">
        <f>X26+Y26</f>
        <v>6869.1</v>
      </c>
      <c r="AA26" s="38"/>
      <c r="AB26" s="38">
        <f>Z26+AA26</f>
        <v>6869.1</v>
      </c>
      <c r="AC26" s="38"/>
      <c r="AD26" s="38">
        <f>AB26+AC26</f>
        <v>6869.1</v>
      </c>
      <c r="AE26" s="38">
        <v>295</v>
      </c>
      <c r="AF26" s="38">
        <f>AD26+AE26</f>
        <v>7164.1</v>
      </c>
      <c r="AG26" s="38">
        <v>283.2</v>
      </c>
      <c r="AH26" s="38">
        <f>AF26+AG26</f>
        <v>7447.3</v>
      </c>
      <c r="AI26" s="38"/>
      <c r="AJ26" s="38">
        <f>AH26+AI26</f>
        <v>7447.3</v>
      </c>
      <c r="AK26" s="38">
        <v>1110</v>
      </c>
      <c r="AL26" s="72">
        <v>9145.4</v>
      </c>
    </row>
    <row r="27" spans="1:38" ht="26.25">
      <c r="A27" s="34" t="s">
        <v>0</v>
      </c>
      <c r="B27" s="34" t="s">
        <v>96</v>
      </c>
      <c r="C27" s="34" t="s">
        <v>2</v>
      </c>
      <c r="D27" s="34" t="s">
        <v>7</v>
      </c>
      <c r="E27" s="35" t="s">
        <v>16</v>
      </c>
      <c r="F27" s="36">
        <v>2158.4</v>
      </c>
      <c r="G27" s="36"/>
      <c r="H27" s="36">
        <f t="shared" si="8"/>
        <v>2158.4</v>
      </c>
      <c r="I27" s="36"/>
      <c r="J27" s="36">
        <f t="shared" si="9"/>
        <v>2158.4</v>
      </c>
      <c r="K27" s="36"/>
      <c r="L27" s="36">
        <f t="shared" si="10"/>
        <v>2158.4</v>
      </c>
      <c r="M27" s="36"/>
      <c r="N27" s="36">
        <f t="shared" si="11"/>
        <v>2158.4</v>
      </c>
      <c r="O27" s="36"/>
      <c r="P27" s="39">
        <f t="shared" si="12"/>
        <v>2158.4</v>
      </c>
      <c r="Q27" s="36"/>
      <c r="R27" s="36">
        <f t="shared" si="13"/>
        <v>2158.4</v>
      </c>
      <c r="S27" s="36"/>
      <c r="T27" s="39">
        <f t="shared" si="14"/>
        <v>2158.4</v>
      </c>
      <c r="U27" s="36"/>
      <c r="V27" s="36">
        <v>2007</v>
      </c>
      <c r="W27" s="36"/>
      <c r="X27" s="37">
        <v>2277.8000000000002</v>
      </c>
      <c r="Y27" s="38"/>
      <c r="Z27" s="38">
        <f t="shared" ref="Z27:Z29" si="25">X27+Y27</f>
        <v>2277.8000000000002</v>
      </c>
      <c r="AA27" s="38"/>
      <c r="AB27" s="38">
        <f t="shared" ref="AB27:AB29" si="26">Z27+AA27</f>
        <v>2277.8000000000002</v>
      </c>
      <c r="AC27" s="38"/>
      <c r="AD27" s="38">
        <f t="shared" ref="AD27:AF29" si="27">AB27+AC27</f>
        <v>2277.8000000000002</v>
      </c>
      <c r="AE27" s="38"/>
      <c r="AF27" s="38">
        <f t="shared" si="27"/>
        <v>2277.8000000000002</v>
      </c>
      <c r="AG27" s="38"/>
      <c r="AH27" s="38">
        <f t="shared" ref="AH27:AH29" si="28">AF27+AG27</f>
        <v>2277.8000000000002</v>
      </c>
      <c r="AI27" s="38"/>
      <c r="AJ27" s="38">
        <f t="shared" ref="AJ27:AJ29" si="29">AH27+AI27</f>
        <v>2277.8000000000002</v>
      </c>
      <c r="AK27" s="38"/>
      <c r="AL27" s="72">
        <v>1741.7</v>
      </c>
    </row>
    <row r="28" spans="1:38">
      <c r="A28" s="34" t="s">
        <v>0</v>
      </c>
      <c r="B28" s="34" t="s">
        <v>97</v>
      </c>
      <c r="C28" s="34" t="s">
        <v>2</v>
      </c>
      <c r="D28" s="34" t="s">
        <v>7</v>
      </c>
      <c r="E28" s="35" t="s">
        <v>17</v>
      </c>
      <c r="F28" s="36">
        <v>119.4</v>
      </c>
      <c r="G28" s="36"/>
      <c r="H28" s="36">
        <f t="shared" si="8"/>
        <v>119.4</v>
      </c>
      <c r="I28" s="36"/>
      <c r="J28" s="36">
        <f t="shared" si="9"/>
        <v>119.4</v>
      </c>
      <c r="K28" s="36"/>
      <c r="L28" s="36">
        <f t="shared" si="10"/>
        <v>119.4</v>
      </c>
      <c r="M28" s="36"/>
      <c r="N28" s="36">
        <f t="shared" si="11"/>
        <v>119.4</v>
      </c>
      <c r="O28" s="36"/>
      <c r="P28" s="39">
        <f t="shared" si="12"/>
        <v>119.4</v>
      </c>
      <c r="Q28" s="36"/>
      <c r="R28" s="36">
        <f t="shared" si="13"/>
        <v>119.4</v>
      </c>
      <c r="S28" s="36"/>
      <c r="T28" s="39">
        <f t="shared" si="14"/>
        <v>119.4</v>
      </c>
      <c r="U28" s="36"/>
      <c r="V28" s="36">
        <v>23</v>
      </c>
      <c r="W28" s="36"/>
      <c r="X28" s="37">
        <v>17.5</v>
      </c>
      <c r="Y28" s="38"/>
      <c r="Z28" s="38">
        <f t="shared" si="25"/>
        <v>17.5</v>
      </c>
      <c r="AA28" s="38"/>
      <c r="AB28" s="38">
        <f t="shared" si="26"/>
        <v>17.5</v>
      </c>
      <c r="AC28" s="38"/>
      <c r="AD28" s="38">
        <f t="shared" si="27"/>
        <v>17.5</v>
      </c>
      <c r="AE28" s="38"/>
      <c r="AF28" s="38">
        <f t="shared" si="27"/>
        <v>17.5</v>
      </c>
      <c r="AG28" s="38"/>
      <c r="AH28" s="38">
        <f t="shared" si="28"/>
        <v>17.5</v>
      </c>
      <c r="AI28" s="38"/>
      <c r="AJ28" s="38">
        <f t="shared" si="29"/>
        <v>17.5</v>
      </c>
      <c r="AK28" s="38">
        <v>14</v>
      </c>
      <c r="AL28" s="72">
        <v>56.2</v>
      </c>
    </row>
    <row r="29" spans="1:38" ht="26.25">
      <c r="A29" s="34" t="s">
        <v>0</v>
      </c>
      <c r="B29" s="34" t="s">
        <v>98</v>
      </c>
      <c r="C29" s="34" t="s">
        <v>2</v>
      </c>
      <c r="D29" s="34" t="s">
        <v>7</v>
      </c>
      <c r="E29" s="35" t="s">
        <v>77</v>
      </c>
      <c r="F29" s="36">
        <v>412</v>
      </c>
      <c r="G29" s="36"/>
      <c r="H29" s="36">
        <f t="shared" si="8"/>
        <v>412</v>
      </c>
      <c r="I29" s="36"/>
      <c r="J29" s="36">
        <f t="shared" si="9"/>
        <v>412</v>
      </c>
      <c r="K29" s="36"/>
      <c r="L29" s="36">
        <f t="shared" si="10"/>
        <v>412</v>
      </c>
      <c r="M29" s="36"/>
      <c r="N29" s="36">
        <f t="shared" si="11"/>
        <v>412</v>
      </c>
      <c r="O29" s="36"/>
      <c r="P29" s="39">
        <f t="shared" si="12"/>
        <v>412</v>
      </c>
      <c r="Q29" s="36"/>
      <c r="R29" s="36">
        <f t="shared" si="13"/>
        <v>412</v>
      </c>
      <c r="S29" s="36"/>
      <c r="T29" s="39">
        <f t="shared" si="14"/>
        <v>412</v>
      </c>
      <c r="U29" s="36"/>
      <c r="V29" s="36">
        <v>452.3</v>
      </c>
      <c r="W29" s="36"/>
      <c r="X29" s="37">
        <v>567.1</v>
      </c>
      <c r="Y29" s="38"/>
      <c r="Z29" s="38">
        <f t="shared" si="25"/>
        <v>567.1</v>
      </c>
      <c r="AA29" s="38"/>
      <c r="AB29" s="38">
        <f t="shared" si="26"/>
        <v>567.1</v>
      </c>
      <c r="AC29" s="38"/>
      <c r="AD29" s="38">
        <f t="shared" si="27"/>
        <v>567.1</v>
      </c>
      <c r="AE29" s="38"/>
      <c r="AF29" s="38">
        <f t="shared" si="27"/>
        <v>567.1</v>
      </c>
      <c r="AG29" s="38"/>
      <c r="AH29" s="38">
        <f t="shared" si="28"/>
        <v>567.1</v>
      </c>
      <c r="AI29" s="38"/>
      <c r="AJ29" s="38">
        <f t="shared" si="29"/>
        <v>567.1</v>
      </c>
      <c r="AK29" s="38"/>
      <c r="AL29" s="72">
        <v>691.4</v>
      </c>
    </row>
    <row r="30" spans="1:38">
      <c r="A30" s="29" t="s">
        <v>0</v>
      </c>
      <c r="B30" s="29" t="s">
        <v>18</v>
      </c>
      <c r="C30" s="29" t="s">
        <v>2</v>
      </c>
      <c r="D30" s="29" t="s">
        <v>0</v>
      </c>
      <c r="E30" s="30" t="s">
        <v>19</v>
      </c>
      <c r="F30" s="31">
        <v>944.9</v>
      </c>
      <c r="G30" s="31"/>
      <c r="H30" s="31">
        <f t="shared" si="8"/>
        <v>944.9</v>
      </c>
      <c r="I30" s="31"/>
      <c r="J30" s="31">
        <f t="shared" si="9"/>
        <v>944.9</v>
      </c>
      <c r="K30" s="31"/>
      <c r="L30" s="31">
        <f t="shared" si="10"/>
        <v>944.9</v>
      </c>
      <c r="M30" s="31"/>
      <c r="N30" s="31">
        <f t="shared" si="11"/>
        <v>944.9</v>
      </c>
      <c r="O30" s="31"/>
      <c r="P30" s="32">
        <f t="shared" si="12"/>
        <v>944.9</v>
      </c>
      <c r="Q30" s="31"/>
      <c r="R30" s="31">
        <f t="shared" si="13"/>
        <v>944.9</v>
      </c>
      <c r="S30" s="31"/>
      <c r="T30" s="39">
        <f t="shared" si="14"/>
        <v>944.9</v>
      </c>
      <c r="U30" s="36"/>
      <c r="V30" s="31">
        <v>1103.8</v>
      </c>
      <c r="W30" s="31"/>
      <c r="X30" s="33">
        <f>X31</f>
        <v>940.3</v>
      </c>
      <c r="Y30" s="33">
        <f t="shared" ref="Y30:AL30" si="30">Y31</f>
        <v>0</v>
      </c>
      <c r="Z30" s="33">
        <f t="shared" si="30"/>
        <v>940.3</v>
      </c>
      <c r="AA30" s="33">
        <f t="shared" si="30"/>
        <v>0</v>
      </c>
      <c r="AB30" s="33">
        <f t="shared" si="30"/>
        <v>940.3</v>
      </c>
      <c r="AC30" s="33">
        <f t="shared" si="30"/>
        <v>0</v>
      </c>
      <c r="AD30" s="33">
        <f t="shared" si="30"/>
        <v>940.3</v>
      </c>
      <c r="AE30" s="33">
        <f t="shared" si="30"/>
        <v>0</v>
      </c>
      <c r="AF30" s="33">
        <f t="shared" si="30"/>
        <v>940.3</v>
      </c>
      <c r="AG30" s="33">
        <f t="shared" si="30"/>
        <v>0</v>
      </c>
      <c r="AH30" s="33">
        <f t="shared" si="30"/>
        <v>940.3</v>
      </c>
      <c r="AI30" s="33">
        <f t="shared" si="30"/>
        <v>0</v>
      </c>
      <c r="AJ30" s="33">
        <f t="shared" si="30"/>
        <v>940.3</v>
      </c>
      <c r="AK30" s="33">
        <f t="shared" si="30"/>
        <v>0</v>
      </c>
      <c r="AL30" s="31">
        <f t="shared" si="30"/>
        <v>713.9</v>
      </c>
    </row>
    <row r="31" spans="1:38">
      <c r="A31" s="34" t="s">
        <v>0</v>
      </c>
      <c r="B31" s="34" t="s">
        <v>99</v>
      </c>
      <c r="C31" s="34" t="s">
        <v>2</v>
      </c>
      <c r="D31" s="34" t="s">
        <v>7</v>
      </c>
      <c r="E31" s="35" t="s">
        <v>161</v>
      </c>
      <c r="F31" s="36">
        <v>944.9</v>
      </c>
      <c r="G31" s="36"/>
      <c r="H31" s="36">
        <f t="shared" si="8"/>
        <v>944.9</v>
      </c>
      <c r="I31" s="36"/>
      <c r="J31" s="36">
        <f t="shared" si="9"/>
        <v>944.9</v>
      </c>
      <c r="K31" s="36"/>
      <c r="L31" s="36">
        <f t="shared" si="10"/>
        <v>944.9</v>
      </c>
      <c r="M31" s="36"/>
      <c r="N31" s="36">
        <f t="shared" si="11"/>
        <v>944.9</v>
      </c>
      <c r="O31" s="36"/>
      <c r="P31" s="39">
        <f t="shared" si="12"/>
        <v>944.9</v>
      </c>
      <c r="Q31" s="36"/>
      <c r="R31" s="36">
        <f t="shared" si="13"/>
        <v>944.9</v>
      </c>
      <c r="S31" s="36"/>
      <c r="T31" s="39">
        <f t="shared" si="14"/>
        <v>944.9</v>
      </c>
      <c r="U31" s="36"/>
      <c r="V31" s="36">
        <v>1103.8</v>
      </c>
      <c r="W31" s="36"/>
      <c r="X31" s="37">
        <v>940.3</v>
      </c>
      <c r="Y31" s="38"/>
      <c r="Z31" s="38">
        <f>X31+Y31</f>
        <v>940.3</v>
      </c>
      <c r="AA31" s="38"/>
      <c r="AB31" s="38">
        <f>Z31+AA31</f>
        <v>940.3</v>
      </c>
      <c r="AC31" s="38"/>
      <c r="AD31" s="38">
        <f>AB31+AC31</f>
        <v>940.3</v>
      </c>
      <c r="AE31" s="38"/>
      <c r="AF31" s="38">
        <f>AD31+AE31</f>
        <v>940.3</v>
      </c>
      <c r="AG31" s="38"/>
      <c r="AH31" s="38">
        <f>AF31+AG31</f>
        <v>940.3</v>
      </c>
      <c r="AI31" s="38"/>
      <c r="AJ31" s="38">
        <f>AH31+AI31</f>
        <v>940.3</v>
      </c>
      <c r="AK31" s="38"/>
      <c r="AL31" s="72">
        <v>713.9</v>
      </c>
    </row>
    <row r="32" spans="1:38">
      <c r="A32" s="29" t="s">
        <v>0</v>
      </c>
      <c r="B32" s="29" t="s">
        <v>20</v>
      </c>
      <c r="C32" s="29" t="s">
        <v>2</v>
      </c>
      <c r="D32" s="29" t="s">
        <v>0</v>
      </c>
      <c r="E32" s="30" t="s">
        <v>21</v>
      </c>
      <c r="F32" s="31">
        <v>148</v>
      </c>
      <c r="G32" s="31"/>
      <c r="H32" s="31">
        <f t="shared" si="8"/>
        <v>148</v>
      </c>
      <c r="I32" s="31"/>
      <c r="J32" s="31">
        <f t="shared" si="9"/>
        <v>148</v>
      </c>
      <c r="K32" s="31"/>
      <c r="L32" s="31">
        <f t="shared" si="10"/>
        <v>148</v>
      </c>
      <c r="M32" s="31"/>
      <c r="N32" s="31">
        <f t="shared" si="11"/>
        <v>148</v>
      </c>
      <c r="O32" s="31"/>
      <c r="P32" s="32">
        <f t="shared" si="12"/>
        <v>148</v>
      </c>
      <c r="Q32" s="31"/>
      <c r="R32" s="31">
        <f t="shared" si="13"/>
        <v>148</v>
      </c>
      <c r="S32" s="31"/>
      <c r="T32" s="39">
        <f t="shared" si="14"/>
        <v>148</v>
      </c>
      <c r="U32" s="36">
        <v>30.8</v>
      </c>
      <c r="V32" s="31">
        <v>260</v>
      </c>
      <c r="W32" s="31"/>
      <c r="X32" s="33">
        <f>X33</f>
        <v>217.2</v>
      </c>
      <c r="Y32" s="33">
        <f t="shared" ref="Y32:AE32" si="31">Y33</f>
        <v>0</v>
      </c>
      <c r="Z32" s="33">
        <f t="shared" si="31"/>
        <v>217.2</v>
      </c>
      <c r="AA32" s="33">
        <f t="shared" si="31"/>
        <v>0</v>
      </c>
      <c r="AB32" s="33">
        <f t="shared" si="31"/>
        <v>217.2</v>
      </c>
      <c r="AC32" s="33">
        <f t="shared" si="31"/>
        <v>0</v>
      </c>
      <c r="AD32" s="33">
        <f t="shared" si="31"/>
        <v>217.2</v>
      </c>
      <c r="AE32" s="33">
        <f t="shared" si="31"/>
        <v>0</v>
      </c>
      <c r="AF32" s="33">
        <f>AF33+AF34</f>
        <v>217.2</v>
      </c>
      <c r="AG32" s="33">
        <f t="shared" ref="AG32:AH32" si="32">AG33+AG34</f>
        <v>5</v>
      </c>
      <c r="AH32" s="33">
        <f t="shared" si="32"/>
        <v>222.2</v>
      </c>
      <c r="AI32" s="33">
        <f t="shared" ref="AI32:AJ32" si="33">AI33+AI34</f>
        <v>0</v>
      </c>
      <c r="AJ32" s="33">
        <f t="shared" si="33"/>
        <v>222.2</v>
      </c>
      <c r="AK32" s="33">
        <f t="shared" ref="AK32" si="34">AK33+AK34</f>
        <v>50</v>
      </c>
      <c r="AL32" s="31">
        <f t="shared" ref="AL32" si="35">AL33+AL34</f>
        <v>310</v>
      </c>
    </row>
    <row r="33" spans="1:38" ht="39">
      <c r="A33" s="34" t="s">
        <v>0</v>
      </c>
      <c r="B33" s="34" t="s">
        <v>100</v>
      </c>
      <c r="C33" s="34" t="s">
        <v>2</v>
      </c>
      <c r="D33" s="34" t="s">
        <v>7</v>
      </c>
      <c r="E33" s="35" t="s">
        <v>78</v>
      </c>
      <c r="F33" s="36">
        <v>148</v>
      </c>
      <c r="G33" s="36"/>
      <c r="H33" s="36">
        <f t="shared" si="8"/>
        <v>148</v>
      </c>
      <c r="I33" s="36"/>
      <c r="J33" s="36">
        <f t="shared" si="9"/>
        <v>148</v>
      </c>
      <c r="K33" s="36"/>
      <c r="L33" s="36">
        <f t="shared" si="10"/>
        <v>148</v>
      </c>
      <c r="M33" s="36"/>
      <c r="N33" s="36">
        <f t="shared" si="11"/>
        <v>148</v>
      </c>
      <c r="O33" s="36"/>
      <c r="P33" s="39">
        <f t="shared" si="12"/>
        <v>148</v>
      </c>
      <c r="Q33" s="36"/>
      <c r="R33" s="36">
        <f t="shared" si="13"/>
        <v>148</v>
      </c>
      <c r="S33" s="36"/>
      <c r="T33" s="39">
        <f t="shared" si="14"/>
        <v>148</v>
      </c>
      <c r="U33" s="36">
        <v>30.8</v>
      </c>
      <c r="V33" s="36">
        <v>260</v>
      </c>
      <c r="W33" s="36"/>
      <c r="X33" s="37">
        <v>217.2</v>
      </c>
      <c r="Y33" s="38"/>
      <c r="Z33" s="38">
        <f>X33+Y33</f>
        <v>217.2</v>
      </c>
      <c r="AA33" s="38"/>
      <c r="AB33" s="38">
        <f>Z33+AA33</f>
        <v>217.2</v>
      </c>
      <c r="AC33" s="38"/>
      <c r="AD33" s="38">
        <f>AB33+AC33</f>
        <v>217.2</v>
      </c>
      <c r="AE33" s="38"/>
      <c r="AF33" s="38">
        <f>AD33+AE33</f>
        <v>217.2</v>
      </c>
      <c r="AG33" s="38"/>
      <c r="AH33" s="38">
        <f>AF33+AG33</f>
        <v>217.2</v>
      </c>
      <c r="AI33" s="38"/>
      <c r="AJ33" s="38">
        <f>AH33+AI33</f>
        <v>217.2</v>
      </c>
      <c r="AK33" s="38">
        <v>50</v>
      </c>
      <c r="AL33" s="72">
        <v>310</v>
      </c>
    </row>
    <row r="34" spans="1:38" ht="51.75" customHeight="1">
      <c r="A34" s="34" t="s">
        <v>0</v>
      </c>
      <c r="B34" s="34" t="s">
        <v>196</v>
      </c>
      <c r="C34" s="34" t="s">
        <v>2</v>
      </c>
      <c r="D34" s="34" t="s">
        <v>7</v>
      </c>
      <c r="E34" s="35" t="s">
        <v>197</v>
      </c>
      <c r="F34" s="36"/>
      <c r="G34" s="36">
        <v>5</v>
      </c>
      <c r="H34" s="36">
        <v>5</v>
      </c>
      <c r="I34" s="36"/>
      <c r="J34" s="36"/>
      <c r="K34" s="36"/>
      <c r="L34" s="36"/>
      <c r="M34" s="36"/>
      <c r="N34" s="36"/>
      <c r="O34" s="36"/>
      <c r="P34" s="39"/>
      <c r="Q34" s="36"/>
      <c r="R34" s="36"/>
      <c r="S34" s="36"/>
      <c r="T34" s="39"/>
      <c r="U34" s="36"/>
      <c r="V34" s="36"/>
      <c r="W34" s="36"/>
      <c r="X34" s="37"/>
      <c r="Y34" s="38"/>
      <c r="Z34" s="38"/>
      <c r="AA34" s="38"/>
      <c r="AB34" s="38"/>
      <c r="AC34" s="38"/>
      <c r="AD34" s="38"/>
      <c r="AE34" s="38"/>
      <c r="AF34" s="38"/>
      <c r="AG34" s="38">
        <v>5</v>
      </c>
      <c r="AH34" s="38">
        <f>AF34+AG34</f>
        <v>5</v>
      </c>
      <c r="AI34" s="38"/>
      <c r="AJ34" s="38">
        <f>AH34+AI34</f>
        <v>5</v>
      </c>
      <c r="AK34" s="38"/>
      <c r="AL34" s="72"/>
    </row>
    <row r="35" spans="1:38" ht="39">
      <c r="A35" s="29" t="s">
        <v>0</v>
      </c>
      <c r="B35" s="29" t="s">
        <v>22</v>
      </c>
      <c r="C35" s="29" t="s">
        <v>2</v>
      </c>
      <c r="D35" s="29" t="s">
        <v>0</v>
      </c>
      <c r="E35" s="30" t="s">
        <v>23</v>
      </c>
      <c r="F35" s="31">
        <v>1501.5</v>
      </c>
      <c r="G35" s="31"/>
      <c r="H35" s="31">
        <f t="shared" si="8"/>
        <v>1501.5</v>
      </c>
      <c r="I35" s="31"/>
      <c r="J35" s="31">
        <f t="shared" si="9"/>
        <v>1501.5</v>
      </c>
      <c r="K35" s="31"/>
      <c r="L35" s="31">
        <f t="shared" si="10"/>
        <v>1501.5</v>
      </c>
      <c r="M35" s="31"/>
      <c r="N35" s="31">
        <f t="shared" si="11"/>
        <v>1501.5</v>
      </c>
      <c r="O35" s="31"/>
      <c r="P35" s="32">
        <f t="shared" si="12"/>
        <v>1501.5</v>
      </c>
      <c r="Q35" s="31"/>
      <c r="R35" s="31">
        <f t="shared" si="13"/>
        <v>1501.5</v>
      </c>
      <c r="S35" s="31"/>
      <c r="T35" s="39">
        <f t="shared" si="14"/>
        <v>1501.5</v>
      </c>
      <c r="U35" s="36"/>
      <c r="V35" s="31">
        <v>1782</v>
      </c>
      <c r="W35" s="31"/>
      <c r="X35" s="33">
        <f>X36+X37</f>
        <v>1895</v>
      </c>
      <c r="Y35" s="33">
        <f t="shared" ref="Y35:Z35" si="36">Y36+Y37</f>
        <v>0</v>
      </c>
      <c r="Z35" s="33">
        <f t="shared" si="36"/>
        <v>1895</v>
      </c>
      <c r="AA35" s="33">
        <f t="shared" ref="AA35:AB35" si="37">AA36+AA37</f>
        <v>0</v>
      </c>
      <c r="AB35" s="33">
        <f t="shared" si="37"/>
        <v>1895</v>
      </c>
      <c r="AC35" s="33">
        <f t="shared" ref="AC35:AD35" si="38">AC36+AC37</f>
        <v>0</v>
      </c>
      <c r="AD35" s="33">
        <f t="shared" si="38"/>
        <v>1895</v>
      </c>
      <c r="AE35" s="33">
        <f t="shared" ref="AE35:AF35" si="39">AE36+AE37</f>
        <v>0</v>
      </c>
      <c r="AF35" s="33">
        <f t="shared" si="39"/>
        <v>1895</v>
      </c>
      <c r="AG35" s="33">
        <f t="shared" ref="AG35:AH35" si="40">AG36+AG37</f>
        <v>0</v>
      </c>
      <c r="AH35" s="33">
        <f t="shared" si="40"/>
        <v>1895</v>
      </c>
      <c r="AI35" s="33">
        <f t="shared" ref="AI35:AJ35" si="41">AI36+AI37</f>
        <v>0</v>
      </c>
      <c r="AJ35" s="33">
        <f t="shared" si="41"/>
        <v>1895</v>
      </c>
      <c r="AK35" s="33">
        <f t="shared" ref="AK35" si="42">AK36+AK37</f>
        <v>0</v>
      </c>
      <c r="AL35" s="31">
        <f t="shared" ref="AL35" si="43">AL36+AL37</f>
        <v>1689.5</v>
      </c>
    </row>
    <row r="36" spans="1:38" ht="90">
      <c r="A36" s="34" t="s">
        <v>0</v>
      </c>
      <c r="B36" s="34" t="s">
        <v>24</v>
      </c>
      <c r="C36" s="34" t="s">
        <v>2</v>
      </c>
      <c r="D36" s="34" t="s">
        <v>25</v>
      </c>
      <c r="E36" s="40" t="s">
        <v>162</v>
      </c>
      <c r="F36" s="36">
        <v>1392.5</v>
      </c>
      <c r="G36" s="36"/>
      <c r="H36" s="36">
        <f t="shared" si="8"/>
        <v>1392.5</v>
      </c>
      <c r="I36" s="36"/>
      <c r="J36" s="36">
        <f t="shared" si="9"/>
        <v>1392.5</v>
      </c>
      <c r="K36" s="36"/>
      <c r="L36" s="36">
        <f t="shared" si="10"/>
        <v>1392.5</v>
      </c>
      <c r="M36" s="36"/>
      <c r="N36" s="36">
        <f t="shared" si="11"/>
        <v>1392.5</v>
      </c>
      <c r="O36" s="36"/>
      <c r="P36" s="39">
        <f t="shared" si="12"/>
        <v>1392.5</v>
      </c>
      <c r="Q36" s="36"/>
      <c r="R36" s="36">
        <f t="shared" si="13"/>
        <v>1392.5</v>
      </c>
      <c r="S36" s="36"/>
      <c r="T36" s="39">
        <f t="shared" si="14"/>
        <v>1392.5</v>
      </c>
      <c r="U36" s="36"/>
      <c r="V36" s="36">
        <v>1673</v>
      </c>
      <c r="W36" s="36"/>
      <c r="X36" s="37">
        <v>1758</v>
      </c>
      <c r="Y36" s="38"/>
      <c r="Z36" s="38">
        <f>X36+Y36</f>
        <v>1758</v>
      </c>
      <c r="AA36" s="38"/>
      <c r="AB36" s="38">
        <f>Z36+AA36</f>
        <v>1758</v>
      </c>
      <c r="AC36" s="38"/>
      <c r="AD36" s="38">
        <f>AB36+AC36</f>
        <v>1758</v>
      </c>
      <c r="AE36" s="38"/>
      <c r="AF36" s="38">
        <f>AD36+AE36</f>
        <v>1758</v>
      </c>
      <c r="AG36" s="38"/>
      <c r="AH36" s="38">
        <f>AF36+AG36</f>
        <v>1758</v>
      </c>
      <c r="AI36" s="38"/>
      <c r="AJ36" s="38">
        <f>AH36+AI36</f>
        <v>1758</v>
      </c>
      <c r="AK36" s="38"/>
      <c r="AL36" s="72">
        <v>1538.5</v>
      </c>
    </row>
    <row r="37" spans="1:38" ht="77.25">
      <c r="A37" s="34" t="s">
        <v>0</v>
      </c>
      <c r="B37" s="34" t="s">
        <v>101</v>
      </c>
      <c r="C37" s="34" t="s">
        <v>2</v>
      </c>
      <c r="D37" s="34" t="s">
        <v>25</v>
      </c>
      <c r="E37" s="40" t="s">
        <v>163</v>
      </c>
      <c r="F37" s="36">
        <v>109</v>
      </c>
      <c r="G37" s="36"/>
      <c r="H37" s="36">
        <f t="shared" si="8"/>
        <v>109</v>
      </c>
      <c r="I37" s="36"/>
      <c r="J37" s="36">
        <f t="shared" si="9"/>
        <v>109</v>
      </c>
      <c r="K37" s="36"/>
      <c r="L37" s="36">
        <f t="shared" si="10"/>
        <v>109</v>
      </c>
      <c r="M37" s="36"/>
      <c r="N37" s="36">
        <f t="shared" si="11"/>
        <v>109</v>
      </c>
      <c r="O37" s="36"/>
      <c r="P37" s="39">
        <f t="shared" si="12"/>
        <v>109</v>
      </c>
      <c r="Q37" s="36"/>
      <c r="R37" s="36">
        <f t="shared" si="13"/>
        <v>109</v>
      </c>
      <c r="S37" s="36"/>
      <c r="T37" s="39">
        <f t="shared" si="14"/>
        <v>109</v>
      </c>
      <c r="U37" s="36"/>
      <c r="V37" s="36">
        <v>109</v>
      </c>
      <c r="W37" s="36"/>
      <c r="X37" s="37">
        <v>137</v>
      </c>
      <c r="Y37" s="38"/>
      <c r="Z37" s="38">
        <f>X37+Y37</f>
        <v>137</v>
      </c>
      <c r="AA37" s="38"/>
      <c r="AB37" s="38">
        <f>Z37+AA37</f>
        <v>137</v>
      </c>
      <c r="AC37" s="38"/>
      <c r="AD37" s="38">
        <f>AB37+AC37</f>
        <v>137</v>
      </c>
      <c r="AE37" s="38"/>
      <c r="AF37" s="38">
        <f>AD37+AE37</f>
        <v>137</v>
      </c>
      <c r="AG37" s="38"/>
      <c r="AH37" s="38">
        <f>AF37+AG37</f>
        <v>137</v>
      </c>
      <c r="AI37" s="38"/>
      <c r="AJ37" s="38">
        <f>AH37+AI37</f>
        <v>137</v>
      </c>
      <c r="AK37" s="38"/>
      <c r="AL37" s="72">
        <v>151</v>
      </c>
    </row>
    <row r="38" spans="1:38" ht="26.25">
      <c r="A38" s="29" t="s">
        <v>0</v>
      </c>
      <c r="B38" s="29" t="s">
        <v>27</v>
      </c>
      <c r="C38" s="29" t="s">
        <v>2</v>
      </c>
      <c r="D38" s="29" t="s">
        <v>0</v>
      </c>
      <c r="E38" s="30" t="s">
        <v>28</v>
      </c>
      <c r="F38" s="31">
        <v>384.6</v>
      </c>
      <c r="G38" s="31"/>
      <c r="H38" s="31">
        <f t="shared" si="8"/>
        <v>384.6</v>
      </c>
      <c r="I38" s="31"/>
      <c r="J38" s="31">
        <f t="shared" si="9"/>
        <v>384.6</v>
      </c>
      <c r="K38" s="31"/>
      <c r="L38" s="36">
        <f t="shared" si="10"/>
        <v>384.6</v>
      </c>
      <c r="M38" s="36"/>
      <c r="N38" s="36">
        <f t="shared" si="11"/>
        <v>384.6</v>
      </c>
      <c r="O38" s="36"/>
      <c r="P38" s="32">
        <f t="shared" si="12"/>
        <v>384.6</v>
      </c>
      <c r="Q38" s="31"/>
      <c r="R38" s="31">
        <f t="shared" si="13"/>
        <v>384.6</v>
      </c>
      <c r="S38" s="31"/>
      <c r="T38" s="32">
        <f t="shared" si="14"/>
        <v>384.6</v>
      </c>
      <c r="U38" s="31"/>
      <c r="V38" s="31">
        <v>107.4</v>
      </c>
      <c r="W38" s="31"/>
      <c r="X38" s="33">
        <f>X39</f>
        <v>79.599999999999994</v>
      </c>
      <c r="Y38" s="33">
        <f t="shared" ref="Y38:AL38" si="44">Y39</f>
        <v>0</v>
      </c>
      <c r="Z38" s="33">
        <f t="shared" si="44"/>
        <v>79.599999999999994</v>
      </c>
      <c r="AA38" s="33">
        <f t="shared" si="44"/>
        <v>0</v>
      </c>
      <c r="AB38" s="33">
        <f t="shared" si="44"/>
        <v>79.599999999999994</v>
      </c>
      <c r="AC38" s="33">
        <f t="shared" si="44"/>
        <v>0</v>
      </c>
      <c r="AD38" s="33">
        <f t="shared" si="44"/>
        <v>79.599999999999994</v>
      </c>
      <c r="AE38" s="33">
        <f t="shared" si="44"/>
        <v>0</v>
      </c>
      <c r="AF38" s="33">
        <f t="shared" si="44"/>
        <v>79.599999999999994</v>
      </c>
      <c r="AG38" s="33">
        <f t="shared" si="44"/>
        <v>0</v>
      </c>
      <c r="AH38" s="33">
        <f t="shared" si="44"/>
        <v>79.599999999999994</v>
      </c>
      <c r="AI38" s="33">
        <f t="shared" si="44"/>
        <v>0</v>
      </c>
      <c r="AJ38" s="33">
        <f t="shared" si="44"/>
        <v>79.599999999999994</v>
      </c>
      <c r="AK38" s="33">
        <f t="shared" si="44"/>
        <v>0</v>
      </c>
      <c r="AL38" s="31">
        <f t="shared" si="44"/>
        <v>25.9</v>
      </c>
    </row>
    <row r="39" spans="1:38" ht="26.25">
      <c r="A39" s="34" t="s">
        <v>0</v>
      </c>
      <c r="B39" s="34" t="s">
        <v>29</v>
      </c>
      <c r="C39" s="34" t="s">
        <v>2</v>
      </c>
      <c r="D39" s="34" t="s">
        <v>25</v>
      </c>
      <c r="E39" s="35" t="s">
        <v>30</v>
      </c>
      <c r="F39" s="36">
        <v>384.6</v>
      </c>
      <c r="G39" s="36"/>
      <c r="H39" s="36">
        <f t="shared" si="8"/>
        <v>384.6</v>
      </c>
      <c r="I39" s="36"/>
      <c r="J39" s="36">
        <f t="shared" si="9"/>
        <v>384.6</v>
      </c>
      <c r="K39" s="36"/>
      <c r="L39" s="36">
        <f t="shared" si="10"/>
        <v>384.6</v>
      </c>
      <c r="M39" s="36"/>
      <c r="N39" s="36">
        <f t="shared" si="11"/>
        <v>384.6</v>
      </c>
      <c r="O39" s="36"/>
      <c r="P39" s="39">
        <f t="shared" si="12"/>
        <v>384.6</v>
      </c>
      <c r="Q39" s="36"/>
      <c r="R39" s="36">
        <f t="shared" si="13"/>
        <v>384.6</v>
      </c>
      <c r="S39" s="36"/>
      <c r="T39" s="39">
        <f t="shared" si="14"/>
        <v>384.6</v>
      </c>
      <c r="U39" s="36"/>
      <c r="V39" s="36">
        <v>107.4</v>
      </c>
      <c r="W39" s="36"/>
      <c r="X39" s="37">
        <v>79.599999999999994</v>
      </c>
      <c r="Y39" s="38"/>
      <c r="Z39" s="38">
        <f>X39+Y39</f>
        <v>79.599999999999994</v>
      </c>
      <c r="AA39" s="38"/>
      <c r="AB39" s="38">
        <f>Z39+AA39</f>
        <v>79.599999999999994</v>
      </c>
      <c r="AC39" s="38"/>
      <c r="AD39" s="38">
        <f>AB39+AC39</f>
        <v>79.599999999999994</v>
      </c>
      <c r="AE39" s="38"/>
      <c r="AF39" s="38">
        <f>AD39+AE39</f>
        <v>79.599999999999994</v>
      </c>
      <c r="AG39" s="38"/>
      <c r="AH39" s="38">
        <f>AF39+AG39</f>
        <v>79.599999999999994</v>
      </c>
      <c r="AI39" s="38"/>
      <c r="AJ39" s="38">
        <f>AH39+AI39</f>
        <v>79.599999999999994</v>
      </c>
      <c r="AK39" s="38"/>
      <c r="AL39" s="72">
        <v>25.9</v>
      </c>
    </row>
    <row r="40" spans="1:38" ht="39">
      <c r="A40" s="29" t="s">
        <v>0</v>
      </c>
      <c r="B40" s="29" t="s">
        <v>31</v>
      </c>
      <c r="C40" s="29" t="s">
        <v>2</v>
      </c>
      <c r="D40" s="29" t="s">
        <v>0</v>
      </c>
      <c r="E40" s="30" t="s">
        <v>88</v>
      </c>
      <c r="F40" s="31">
        <v>6604.6</v>
      </c>
      <c r="G40" s="31">
        <v>312</v>
      </c>
      <c r="H40" s="31">
        <f t="shared" si="8"/>
        <v>6916.6</v>
      </c>
      <c r="I40" s="31"/>
      <c r="J40" s="31">
        <f t="shared" si="9"/>
        <v>6916.6</v>
      </c>
      <c r="K40" s="31">
        <v>40.5</v>
      </c>
      <c r="L40" s="31">
        <f t="shared" si="10"/>
        <v>6957.1</v>
      </c>
      <c r="M40" s="31"/>
      <c r="N40" s="31">
        <f t="shared" si="11"/>
        <v>6957.1</v>
      </c>
      <c r="O40" s="31"/>
      <c r="P40" s="32">
        <f t="shared" si="12"/>
        <v>6957.1</v>
      </c>
      <c r="Q40" s="31"/>
      <c r="R40" s="31">
        <f t="shared" si="13"/>
        <v>6957.1</v>
      </c>
      <c r="S40" s="31"/>
      <c r="T40" s="32">
        <f t="shared" si="14"/>
        <v>6957.1</v>
      </c>
      <c r="U40" s="31"/>
      <c r="V40" s="31">
        <v>7518.6</v>
      </c>
      <c r="W40" s="31"/>
      <c r="X40" s="33">
        <f>X41+X42</f>
        <v>5111.7</v>
      </c>
      <c r="Y40" s="33">
        <f t="shared" ref="Y40:Z40" si="45">Y41+Y42</f>
        <v>0</v>
      </c>
      <c r="Z40" s="33">
        <f t="shared" si="45"/>
        <v>5111.7</v>
      </c>
      <c r="AA40" s="33">
        <f t="shared" ref="AA40:AB40" si="46">AA41+AA42</f>
        <v>0</v>
      </c>
      <c r="AB40" s="33">
        <f t="shared" si="46"/>
        <v>5111.7</v>
      </c>
      <c r="AC40" s="33">
        <f t="shared" ref="AC40:AD40" si="47">AC41+AC42</f>
        <v>0</v>
      </c>
      <c r="AD40" s="33">
        <f t="shared" si="47"/>
        <v>5111.7</v>
      </c>
      <c r="AE40" s="33">
        <f t="shared" ref="AE40:AF40" si="48">AE41+AE42</f>
        <v>177.29</v>
      </c>
      <c r="AF40" s="33">
        <f t="shared" si="48"/>
        <v>5288.99</v>
      </c>
      <c r="AG40" s="33">
        <f t="shared" ref="AG40:AH40" si="49">AG41+AG42</f>
        <v>0</v>
      </c>
      <c r="AH40" s="33">
        <f t="shared" si="49"/>
        <v>5288.99</v>
      </c>
      <c r="AI40" s="33">
        <f t="shared" ref="AI40:AJ40" si="50">AI41+AI42</f>
        <v>0</v>
      </c>
      <c r="AJ40" s="33">
        <f t="shared" si="50"/>
        <v>5288.99</v>
      </c>
      <c r="AK40" s="33">
        <f t="shared" ref="AK40" si="51">AK41+AK42</f>
        <v>75</v>
      </c>
      <c r="AL40" s="31">
        <f t="shared" ref="AL40" si="52">AL41+AL42</f>
        <v>3484.8</v>
      </c>
    </row>
    <row r="41" spans="1:38">
      <c r="A41" s="34" t="s">
        <v>0</v>
      </c>
      <c r="B41" s="34" t="s">
        <v>32</v>
      </c>
      <c r="C41" s="34" t="s">
        <v>2</v>
      </c>
      <c r="D41" s="34" t="s">
        <v>33</v>
      </c>
      <c r="E41" s="35" t="s">
        <v>102</v>
      </c>
      <c r="F41" s="36">
        <v>6080.6</v>
      </c>
      <c r="G41" s="36">
        <v>312</v>
      </c>
      <c r="H41" s="36">
        <f t="shared" si="8"/>
        <v>6392.6</v>
      </c>
      <c r="I41" s="36"/>
      <c r="J41" s="36">
        <f t="shared" si="9"/>
        <v>6392.6</v>
      </c>
      <c r="K41" s="36">
        <v>40.5</v>
      </c>
      <c r="L41" s="36">
        <f t="shared" si="10"/>
        <v>6433.1</v>
      </c>
      <c r="M41" s="36"/>
      <c r="N41" s="36">
        <f t="shared" si="11"/>
        <v>6433.1</v>
      </c>
      <c r="O41" s="36"/>
      <c r="P41" s="39">
        <f t="shared" si="12"/>
        <v>6433.1</v>
      </c>
      <c r="Q41" s="36"/>
      <c r="R41" s="36">
        <f t="shared" si="13"/>
        <v>6433.1</v>
      </c>
      <c r="S41" s="36"/>
      <c r="T41" s="39">
        <f t="shared" si="14"/>
        <v>6433.1</v>
      </c>
      <c r="U41" s="36"/>
      <c r="V41" s="36">
        <v>6946.9</v>
      </c>
      <c r="W41" s="36"/>
      <c r="X41" s="37">
        <v>4506.2</v>
      </c>
      <c r="Y41" s="38"/>
      <c r="Z41" s="38">
        <f>X41+Y41</f>
        <v>4506.2</v>
      </c>
      <c r="AA41" s="38"/>
      <c r="AB41" s="38">
        <f>Z41+AA41</f>
        <v>4506.2</v>
      </c>
      <c r="AC41" s="38"/>
      <c r="AD41" s="38">
        <f>AB41+AC41</f>
        <v>4506.2</v>
      </c>
      <c r="AE41" s="38">
        <v>7.29</v>
      </c>
      <c r="AF41" s="38">
        <f>AD41+AE41</f>
        <v>4513.49</v>
      </c>
      <c r="AG41" s="38"/>
      <c r="AH41" s="38">
        <f>AF41+AG41</f>
        <v>4513.49</v>
      </c>
      <c r="AI41" s="38"/>
      <c r="AJ41" s="38">
        <f>AH41+AI41</f>
        <v>4513.49</v>
      </c>
      <c r="AK41" s="38"/>
      <c r="AL41" s="72">
        <v>3004.8</v>
      </c>
    </row>
    <row r="42" spans="1:38">
      <c r="A42" s="34" t="s">
        <v>0</v>
      </c>
      <c r="B42" s="34" t="s">
        <v>35</v>
      </c>
      <c r="C42" s="34" t="s">
        <v>2</v>
      </c>
      <c r="D42" s="34" t="s">
        <v>33</v>
      </c>
      <c r="E42" s="35" t="s">
        <v>36</v>
      </c>
      <c r="F42" s="36">
        <v>524</v>
      </c>
      <c r="G42" s="36"/>
      <c r="H42" s="36">
        <f t="shared" si="8"/>
        <v>524</v>
      </c>
      <c r="I42" s="36"/>
      <c r="J42" s="36">
        <f t="shared" si="9"/>
        <v>524</v>
      </c>
      <c r="K42" s="36"/>
      <c r="L42" s="36">
        <f t="shared" si="10"/>
        <v>524</v>
      </c>
      <c r="M42" s="36"/>
      <c r="N42" s="36">
        <f t="shared" si="11"/>
        <v>524</v>
      </c>
      <c r="O42" s="36"/>
      <c r="P42" s="39">
        <f t="shared" si="12"/>
        <v>524</v>
      </c>
      <c r="Q42" s="36"/>
      <c r="R42" s="36">
        <f t="shared" si="13"/>
        <v>524</v>
      </c>
      <c r="S42" s="36"/>
      <c r="T42" s="39">
        <f t="shared" si="14"/>
        <v>524</v>
      </c>
      <c r="U42" s="36"/>
      <c r="V42" s="36">
        <v>571.70000000000005</v>
      </c>
      <c r="W42" s="36"/>
      <c r="X42" s="37">
        <v>605.5</v>
      </c>
      <c r="Y42" s="38"/>
      <c r="Z42" s="38">
        <f>X42+Y42</f>
        <v>605.5</v>
      </c>
      <c r="AA42" s="38"/>
      <c r="AB42" s="38">
        <f>Z42+AA42</f>
        <v>605.5</v>
      </c>
      <c r="AC42" s="38"/>
      <c r="AD42" s="38">
        <f>AB42+AC42</f>
        <v>605.5</v>
      </c>
      <c r="AE42" s="38">
        <v>170</v>
      </c>
      <c r="AF42" s="38">
        <f>AD42+AE42</f>
        <v>775.5</v>
      </c>
      <c r="AG42" s="38"/>
      <c r="AH42" s="38">
        <f>AF42+AG42</f>
        <v>775.5</v>
      </c>
      <c r="AI42" s="38"/>
      <c r="AJ42" s="38">
        <f>AH42+AI42</f>
        <v>775.5</v>
      </c>
      <c r="AK42" s="38">
        <v>75</v>
      </c>
      <c r="AL42" s="72">
        <v>480</v>
      </c>
    </row>
    <row r="43" spans="1:38" ht="26.25">
      <c r="A43" s="29" t="s">
        <v>0</v>
      </c>
      <c r="B43" s="29" t="s">
        <v>37</v>
      </c>
      <c r="C43" s="29" t="s">
        <v>2</v>
      </c>
      <c r="D43" s="29" t="s">
        <v>0</v>
      </c>
      <c r="E43" s="30" t="s">
        <v>38</v>
      </c>
      <c r="F43" s="31">
        <v>90</v>
      </c>
      <c r="G43" s="31"/>
      <c r="H43" s="31">
        <f t="shared" si="8"/>
        <v>90</v>
      </c>
      <c r="I43" s="31"/>
      <c r="J43" s="31">
        <f t="shared" si="9"/>
        <v>90</v>
      </c>
      <c r="K43" s="31"/>
      <c r="L43" s="31">
        <f t="shared" si="10"/>
        <v>90</v>
      </c>
      <c r="M43" s="31"/>
      <c r="N43" s="31">
        <f t="shared" si="11"/>
        <v>90</v>
      </c>
      <c r="O43" s="31">
        <v>600</v>
      </c>
      <c r="P43" s="32">
        <f t="shared" si="12"/>
        <v>690</v>
      </c>
      <c r="Q43" s="31"/>
      <c r="R43" s="31">
        <f t="shared" si="13"/>
        <v>690</v>
      </c>
      <c r="S43" s="31">
        <v>801.6</v>
      </c>
      <c r="T43" s="32">
        <f t="shared" si="14"/>
        <v>1491.6</v>
      </c>
      <c r="U43" s="31">
        <v>170</v>
      </c>
      <c r="V43" s="31">
        <v>438.5</v>
      </c>
      <c r="W43" s="31"/>
      <c r="X43" s="33">
        <f>X44+X45</f>
        <v>400</v>
      </c>
      <c r="Y43" s="33">
        <f t="shared" ref="Y43:Z43" si="53">Y44+Y45</f>
        <v>0</v>
      </c>
      <c r="Z43" s="33">
        <f t="shared" si="53"/>
        <v>400</v>
      </c>
      <c r="AA43" s="33">
        <f t="shared" ref="AA43:AB43" si="54">AA44+AA45</f>
        <v>0</v>
      </c>
      <c r="AB43" s="33">
        <f t="shared" si="54"/>
        <v>400</v>
      </c>
      <c r="AC43" s="33">
        <f t="shared" ref="AC43:AD43" si="55">AC44+AC45</f>
        <v>0</v>
      </c>
      <c r="AD43" s="33">
        <f t="shared" si="55"/>
        <v>400</v>
      </c>
      <c r="AE43" s="33">
        <f t="shared" ref="AE43:AF43" si="56">AE44+AE45</f>
        <v>0</v>
      </c>
      <c r="AF43" s="33">
        <f t="shared" si="56"/>
        <v>400</v>
      </c>
      <c r="AG43" s="33">
        <f t="shared" ref="AG43:AH43" si="57">AG44+AG45</f>
        <v>344</v>
      </c>
      <c r="AH43" s="33">
        <f t="shared" si="57"/>
        <v>744</v>
      </c>
      <c r="AI43" s="33">
        <f t="shared" ref="AI43:AJ43" si="58">AI44+AI45</f>
        <v>0</v>
      </c>
      <c r="AJ43" s="33">
        <f t="shared" si="58"/>
        <v>744</v>
      </c>
      <c r="AK43" s="33">
        <f t="shared" ref="AK43" si="59">AK44+AK45</f>
        <v>50</v>
      </c>
      <c r="AL43" s="31">
        <f t="shared" ref="AL43" si="60">AL44+AL45</f>
        <v>50</v>
      </c>
    </row>
    <row r="44" spans="1:38" ht="77.25">
      <c r="A44" s="34" t="s">
        <v>0</v>
      </c>
      <c r="B44" s="34" t="s">
        <v>39</v>
      </c>
      <c r="C44" s="34" t="s">
        <v>2</v>
      </c>
      <c r="D44" s="34" t="s">
        <v>191</v>
      </c>
      <c r="E44" s="35" t="s">
        <v>89</v>
      </c>
      <c r="F44" s="36">
        <v>30</v>
      </c>
      <c r="G44" s="36"/>
      <c r="H44" s="36">
        <f t="shared" si="8"/>
        <v>30</v>
      </c>
      <c r="I44" s="36"/>
      <c r="J44" s="36">
        <f t="shared" si="9"/>
        <v>30</v>
      </c>
      <c r="K44" s="36"/>
      <c r="L44" s="36">
        <f t="shared" si="10"/>
        <v>30</v>
      </c>
      <c r="M44" s="36"/>
      <c r="N44" s="36">
        <f t="shared" si="11"/>
        <v>30</v>
      </c>
      <c r="O44" s="36">
        <v>600</v>
      </c>
      <c r="P44" s="39">
        <f t="shared" si="12"/>
        <v>630</v>
      </c>
      <c r="Q44" s="36"/>
      <c r="R44" s="36">
        <f t="shared" si="13"/>
        <v>630</v>
      </c>
      <c r="S44" s="36">
        <v>801.6</v>
      </c>
      <c r="T44" s="39">
        <f t="shared" si="14"/>
        <v>1431.6</v>
      </c>
      <c r="U44" s="36"/>
      <c r="V44" s="36">
        <v>264</v>
      </c>
      <c r="W44" s="36"/>
      <c r="X44" s="37">
        <v>300</v>
      </c>
      <c r="Y44" s="38"/>
      <c r="Z44" s="38">
        <f>X44+Y44</f>
        <v>300</v>
      </c>
      <c r="AA44" s="38"/>
      <c r="AB44" s="38">
        <f>Z44+AA44</f>
        <v>300</v>
      </c>
      <c r="AC44" s="38"/>
      <c r="AD44" s="38">
        <f>AB44+AC44</f>
        <v>300</v>
      </c>
      <c r="AE44" s="38"/>
      <c r="AF44" s="38">
        <f>AD44+AE44</f>
        <v>300</v>
      </c>
      <c r="AG44" s="38">
        <v>270</v>
      </c>
      <c r="AH44" s="38">
        <f>AF44+AG44</f>
        <v>570</v>
      </c>
      <c r="AI44" s="38"/>
      <c r="AJ44" s="38">
        <f>AH44+AI44</f>
        <v>570</v>
      </c>
      <c r="AK44" s="38"/>
      <c r="AL44" s="72"/>
    </row>
    <row r="45" spans="1:38" ht="26.25">
      <c r="A45" s="34" t="s">
        <v>0</v>
      </c>
      <c r="B45" s="34" t="s">
        <v>40</v>
      </c>
      <c r="C45" s="34" t="s">
        <v>2</v>
      </c>
      <c r="D45" s="34" t="s">
        <v>42</v>
      </c>
      <c r="E45" s="35" t="s">
        <v>41</v>
      </c>
      <c r="F45" s="36">
        <v>60</v>
      </c>
      <c r="G45" s="36"/>
      <c r="H45" s="36">
        <f t="shared" si="8"/>
        <v>60</v>
      </c>
      <c r="I45" s="36"/>
      <c r="J45" s="36">
        <f t="shared" si="9"/>
        <v>60</v>
      </c>
      <c r="K45" s="36"/>
      <c r="L45" s="36">
        <f t="shared" si="10"/>
        <v>60</v>
      </c>
      <c r="M45" s="36"/>
      <c r="N45" s="36">
        <f t="shared" si="11"/>
        <v>60</v>
      </c>
      <c r="O45" s="36"/>
      <c r="P45" s="39">
        <f t="shared" si="12"/>
        <v>60</v>
      </c>
      <c r="Q45" s="36"/>
      <c r="R45" s="36">
        <f t="shared" si="13"/>
        <v>60</v>
      </c>
      <c r="S45" s="36"/>
      <c r="T45" s="39">
        <f t="shared" si="14"/>
        <v>60</v>
      </c>
      <c r="U45" s="36">
        <v>170</v>
      </c>
      <c r="V45" s="36">
        <v>174.5</v>
      </c>
      <c r="W45" s="36"/>
      <c r="X45" s="37">
        <v>100</v>
      </c>
      <c r="Y45" s="38"/>
      <c r="Z45" s="38">
        <f>X45+Y45</f>
        <v>100</v>
      </c>
      <c r="AA45" s="38"/>
      <c r="AB45" s="38">
        <f>Z45+AA45</f>
        <v>100</v>
      </c>
      <c r="AC45" s="38"/>
      <c r="AD45" s="38">
        <f>AB45+AC45</f>
        <v>100</v>
      </c>
      <c r="AE45" s="38"/>
      <c r="AF45" s="38">
        <f>AD45+AE45</f>
        <v>100</v>
      </c>
      <c r="AG45" s="38">
        <v>74</v>
      </c>
      <c r="AH45" s="38">
        <f>AF45+AG45</f>
        <v>174</v>
      </c>
      <c r="AI45" s="38"/>
      <c r="AJ45" s="38">
        <f>AH45+AI45</f>
        <v>174</v>
      </c>
      <c r="AK45" s="38">
        <v>50</v>
      </c>
      <c r="AL45" s="72">
        <v>50</v>
      </c>
    </row>
    <row r="46" spans="1:38">
      <c r="A46" s="29" t="s">
        <v>0</v>
      </c>
      <c r="B46" s="29" t="s">
        <v>43</v>
      </c>
      <c r="C46" s="29" t="s">
        <v>2</v>
      </c>
      <c r="D46" s="29" t="s">
        <v>0</v>
      </c>
      <c r="E46" s="30" t="s">
        <v>44</v>
      </c>
      <c r="F46" s="31">
        <v>226.5</v>
      </c>
      <c r="G46" s="31"/>
      <c r="H46" s="31">
        <f t="shared" si="8"/>
        <v>226.5</v>
      </c>
      <c r="I46" s="31"/>
      <c r="J46" s="31">
        <f t="shared" si="9"/>
        <v>226.5</v>
      </c>
      <c r="K46" s="31"/>
      <c r="L46" s="31">
        <f t="shared" si="10"/>
        <v>226.5</v>
      </c>
      <c r="M46" s="31"/>
      <c r="N46" s="31">
        <f t="shared" si="11"/>
        <v>226.5</v>
      </c>
      <c r="O46" s="31"/>
      <c r="P46" s="32">
        <f t="shared" si="12"/>
        <v>226.5</v>
      </c>
      <c r="Q46" s="31"/>
      <c r="R46" s="31">
        <f t="shared" si="13"/>
        <v>226.5</v>
      </c>
      <c r="S46" s="31"/>
      <c r="T46" s="32">
        <f t="shared" si="14"/>
        <v>226.5</v>
      </c>
      <c r="U46" s="31"/>
      <c r="V46" s="31">
        <v>235</v>
      </c>
      <c r="W46" s="31"/>
      <c r="X46" s="33">
        <f>X47+X48+X49+X50+X51</f>
        <v>136</v>
      </c>
      <c r="Y46" s="33">
        <f t="shared" ref="Y46:Z46" si="61">Y47+Y48+Y49+Y50+Y51</f>
        <v>0</v>
      </c>
      <c r="Z46" s="33">
        <f t="shared" si="61"/>
        <v>136</v>
      </c>
      <c r="AA46" s="33">
        <f t="shared" ref="AA46:AB46" si="62">AA47+AA48+AA49+AA50+AA51</f>
        <v>0</v>
      </c>
      <c r="AB46" s="33">
        <f t="shared" si="62"/>
        <v>136</v>
      </c>
      <c r="AC46" s="33">
        <f t="shared" ref="AC46:AD46" si="63">AC47+AC48+AC49+AC50+AC51</f>
        <v>0</v>
      </c>
      <c r="AD46" s="33">
        <f t="shared" si="63"/>
        <v>136</v>
      </c>
      <c r="AE46" s="33">
        <f t="shared" ref="AE46:AF46" si="64">AE47+AE48+AE49+AE50+AE51</f>
        <v>0</v>
      </c>
      <c r="AF46" s="33">
        <f t="shared" si="64"/>
        <v>136</v>
      </c>
      <c r="AG46" s="33">
        <f t="shared" ref="AG46:AH46" si="65">AG47+AG48+AG49+AG50+AG51</f>
        <v>0</v>
      </c>
      <c r="AH46" s="33">
        <f t="shared" si="65"/>
        <v>136</v>
      </c>
      <c r="AI46" s="33">
        <f t="shared" ref="AI46:AJ46" si="66">AI47+AI48+AI49+AI50+AI51</f>
        <v>0</v>
      </c>
      <c r="AJ46" s="33">
        <f t="shared" si="66"/>
        <v>136</v>
      </c>
      <c r="AK46" s="33">
        <f t="shared" ref="AK46" si="67">AK47+AK48+AK49+AK50+AK51</f>
        <v>0</v>
      </c>
      <c r="AL46" s="31">
        <f t="shared" ref="AL46" si="68">AL47+AL48+AL49+AL50+AL51</f>
        <v>105</v>
      </c>
    </row>
    <row r="47" spans="1:38" ht="26.25">
      <c r="A47" s="34" t="s">
        <v>0</v>
      </c>
      <c r="B47" s="34" t="s">
        <v>45</v>
      </c>
      <c r="C47" s="34" t="s">
        <v>2</v>
      </c>
      <c r="D47" s="34" t="s">
        <v>47</v>
      </c>
      <c r="E47" s="35" t="s">
        <v>46</v>
      </c>
      <c r="F47" s="36">
        <v>4</v>
      </c>
      <c r="G47" s="36"/>
      <c r="H47" s="36">
        <f t="shared" si="8"/>
        <v>4</v>
      </c>
      <c r="I47" s="36"/>
      <c r="J47" s="36">
        <f t="shared" si="9"/>
        <v>4</v>
      </c>
      <c r="K47" s="36"/>
      <c r="L47" s="36">
        <f t="shared" si="10"/>
        <v>4</v>
      </c>
      <c r="M47" s="36"/>
      <c r="N47" s="36">
        <f t="shared" si="11"/>
        <v>4</v>
      </c>
      <c r="O47" s="36"/>
      <c r="P47" s="39">
        <f t="shared" si="12"/>
        <v>4</v>
      </c>
      <c r="Q47" s="36"/>
      <c r="R47" s="36">
        <f t="shared" si="13"/>
        <v>4</v>
      </c>
      <c r="S47" s="36"/>
      <c r="T47" s="39">
        <f t="shared" si="14"/>
        <v>4</v>
      </c>
      <c r="U47" s="36"/>
      <c r="V47" s="36">
        <v>4</v>
      </c>
      <c r="W47" s="36"/>
      <c r="X47" s="37">
        <v>10</v>
      </c>
      <c r="Y47" s="38"/>
      <c r="Z47" s="38">
        <f>X47+Y47</f>
        <v>10</v>
      </c>
      <c r="AA47" s="38"/>
      <c r="AB47" s="38">
        <f>Z47+AA47</f>
        <v>10</v>
      </c>
      <c r="AC47" s="38"/>
      <c r="AD47" s="38">
        <f>AB47+AC47</f>
        <v>10</v>
      </c>
      <c r="AE47" s="38"/>
      <c r="AF47" s="38">
        <f>AD47+AE47</f>
        <v>10</v>
      </c>
      <c r="AG47" s="38"/>
      <c r="AH47" s="38">
        <f>AF47+AG47</f>
        <v>10</v>
      </c>
      <c r="AI47" s="38"/>
      <c r="AJ47" s="38">
        <f>AH47+AI47</f>
        <v>10</v>
      </c>
      <c r="AK47" s="38"/>
      <c r="AL47" s="72">
        <v>8</v>
      </c>
    </row>
    <row r="48" spans="1:38" ht="115.5">
      <c r="A48" s="34" t="s">
        <v>0</v>
      </c>
      <c r="B48" s="34" t="s">
        <v>48</v>
      </c>
      <c r="C48" s="34" t="s">
        <v>2</v>
      </c>
      <c r="D48" s="34" t="s">
        <v>47</v>
      </c>
      <c r="E48" s="40" t="s">
        <v>103</v>
      </c>
      <c r="F48" s="36">
        <v>50</v>
      </c>
      <c r="G48" s="36"/>
      <c r="H48" s="36">
        <f t="shared" si="8"/>
        <v>50</v>
      </c>
      <c r="I48" s="36"/>
      <c r="J48" s="36">
        <f t="shared" si="9"/>
        <v>50</v>
      </c>
      <c r="K48" s="36"/>
      <c r="L48" s="36">
        <f t="shared" si="10"/>
        <v>50</v>
      </c>
      <c r="M48" s="36"/>
      <c r="N48" s="36">
        <f t="shared" si="11"/>
        <v>50</v>
      </c>
      <c r="O48" s="36"/>
      <c r="P48" s="39">
        <f t="shared" si="12"/>
        <v>50</v>
      </c>
      <c r="Q48" s="36"/>
      <c r="R48" s="36">
        <f t="shared" si="13"/>
        <v>50</v>
      </c>
      <c r="S48" s="36"/>
      <c r="T48" s="39">
        <f t="shared" si="14"/>
        <v>50</v>
      </c>
      <c r="U48" s="36"/>
      <c r="V48" s="36">
        <v>12</v>
      </c>
      <c r="W48" s="36"/>
      <c r="X48" s="37">
        <v>20</v>
      </c>
      <c r="Y48" s="38"/>
      <c r="Z48" s="38">
        <f t="shared" ref="Z48:Z51" si="69">X48+Y48</f>
        <v>20</v>
      </c>
      <c r="AA48" s="38"/>
      <c r="AB48" s="38">
        <f t="shared" ref="AB48:AB51" si="70">Z48+AA48</f>
        <v>20</v>
      </c>
      <c r="AC48" s="38"/>
      <c r="AD48" s="38">
        <f t="shared" ref="AD48:AF51" si="71">AB48+AC48</f>
        <v>20</v>
      </c>
      <c r="AE48" s="38"/>
      <c r="AF48" s="38">
        <f t="shared" si="71"/>
        <v>20</v>
      </c>
      <c r="AG48" s="38"/>
      <c r="AH48" s="38">
        <f t="shared" ref="AH48:AH51" si="72">AF48+AG48</f>
        <v>20</v>
      </c>
      <c r="AI48" s="38"/>
      <c r="AJ48" s="38">
        <f t="shared" ref="AJ48:AJ51" si="73">AH48+AI48</f>
        <v>20</v>
      </c>
      <c r="AK48" s="38"/>
      <c r="AL48" s="72">
        <v>20</v>
      </c>
    </row>
    <row r="49" spans="1:38" ht="51.75">
      <c r="A49" s="34" t="s">
        <v>0</v>
      </c>
      <c r="B49" s="34" t="s">
        <v>123</v>
      </c>
      <c r="C49" s="34" t="s">
        <v>2</v>
      </c>
      <c r="D49" s="34" t="s">
        <v>47</v>
      </c>
      <c r="E49" s="41" t="s">
        <v>124</v>
      </c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9"/>
      <c r="Q49" s="36"/>
      <c r="R49" s="36"/>
      <c r="S49" s="36"/>
      <c r="T49" s="39"/>
      <c r="U49" s="36"/>
      <c r="V49" s="36"/>
      <c r="W49" s="36"/>
      <c r="X49" s="37"/>
      <c r="Y49" s="38"/>
      <c r="Z49" s="38">
        <f t="shared" si="69"/>
        <v>0</v>
      </c>
      <c r="AA49" s="38"/>
      <c r="AB49" s="38">
        <f t="shared" si="70"/>
        <v>0</v>
      </c>
      <c r="AC49" s="38"/>
      <c r="AD49" s="38">
        <f t="shared" si="71"/>
        <v>0</v>
      </c>
      <c r="AE49" s="38"/>
      <c r="AF49" s="38">
        <f t="shared" si="71"/>
        <v>0</v>
      </c>
      <c r="AG49" s="38"/>
      <c r="AH49" s="38">
        <f t="shared" si="72"/>
        <v>0</v>
      </c>
      <c r="AI49" s="38"/>
      <c r="AJ49" s="38">
        <f t="shared" si="73"/>
        <v>0</v>
      </c>
      <c r="AK49" s="38"/>
      <c r="AL49" s="72"/>
    </row>
    <row r="50" spans="1:38" ht="64.5">
      <c r="A50" s="34" t="s">
        <v>0</v>
      </c>
      <c r="B50" s="34" t="s">
        <v>49</v>
      </c>
      <c r="C50" s="34" t="s">
        <v>2</v>
      </c>
      <c r="D50" s="34" t="s">
        <v>47</v>
      </c>
      <c r="E50" s="35" t="s">
        <v>50</v>
      </c>
      <c r="F50" s="36">
        <v>4</v>
      </c>
      <c r="G50" s="36"/>
      <c r="H50" s="36">
        <f t="shared" si="8"/>
        <v>4</v>
      </c>
      <c r="I50" s="36"/>
      <c r="J50" s="36">
        <f t="shared" si="9"/>
        <v>4</v>
      </c>
      <c r="K50" s="36"/>
      <c r="L50" s="36">
        <f t="shared" si="10"/>
        <v>4</v>
      </c>
      <c r="M50" s="36"/>
      <c r="N50" s="36">
        <f t="shared" si="11"/>
        <v>4</v>
      </c>
      <c r="O50" s="36"/>
      <c r="P50" s="39">
        <f t="shared" si="12"/>
        <v>4</v>
      </c>
      <c r="Q50" s="36"/>
      <c r="R50" s="36">
        <f t="shared" si="13"/>
        <v>4</v>
      </c>
      <c r="S50" s="36"/>
      <c r="T50" s="39">
        <f t="shared" si="14"/>
        <v>4</v>
      </c>
      <c r="U50" s="36"/>
      <c r="V50" s="36">
        <v>12</v>
      </c>
      <c r="W50" s="36"/>
      <c r="X50" s="37">
        <v>5</v>
      </c>
      <c r="Y50" s="38"/>
      <c r="Z50" s="38">
        <f t="shared" si="69"/>
        <v>5</v>
      </c>
      <c r="AA50" s="38"/>
      <c r="AB50" s="38">
        <f t="shared" si="70"/>
        <v>5</v>
      </c>
      <c r="AC50" s="38"/>
      <c r="AD50" s="38">
        <f t="shared" si="71"/>
        <v>5</v>
      </c>
      <c r="AE50" s="38"/>
      <c r="AF50" s="38">
        <f t="shared" si="71"/>
        <v>5</v>
      </c>
      <c r="AG50" s="38"/>
      <c r="AH50" s="38">
        <f t="shared" si="72"/>
        <v>5</v>
      </c>
      <c r="AI50" s="38"/>
      <c r="AJ50" s="38">
        <f t="shared" si="73"/>
        <v>5</v>
      </c>
      <c r="AK50" s="38"/>
      <c r="AL50" s="72"/>
    </row>
    <row r="51" spans="1:38" ht="26.25">
      <c r="A51" s="34" t="s">
        <v>0</v>
      </c>
      <c r="B51" s="34" t="s">
        <v>51</v>
      </c>
      <c r="C51" s="34" t="s">
        <v>2</v>
      </c>
      <c r="D51" s="34" t="s">
        <v>47</v>
      </c>
      <c r="E51" s="35" t="s">
        <v>52</v>
      </c>
      <c r="F51" s="36">
        <v>146.5</v>
      </c>
      <c r="G51" s="36"/>
      <c r="H51" s="36">
        <f t="shared" si="8"/>
        <v>146.5</v>
      </c>
      <c r="I51" s="36"/>
      <c r="J51" s="36">
        <f t="shared" si="9"/>
        <v>146.5</v>
      </c>
      <c r="K51" s="36"/>
      <c r="L51" s="36">
        <f t="shared" si="10"/>
        <v>146.5</v>
      </c>
      <c r="M51" s="36"/>
      <c r="N51" s="36">
        <f t="shared" si="11"/>
        <v>146.5</v>
      </c>
      <c r="O51" s="36"/>
      <c r="P51" s="39">
        <f t="shared" si="12"/>
        <v>146.5</v>
      </c>
      <c r="Q51" s="36"/>
      <c r="R51" s="36">
        <f t="shared" si="13"/>
        <v>146.5</v>
      </c>
      <c r="S51" s="36"/>
      <c r="T51" s="39">
        <f t="shared" si="14"/>
        <v>146.5</v>
      </c>
      <c r="U51" s="36"/>
      <c r="V51" s="36">
        <v>200</v>
      </c>
      <c r="W51" s="36"/>
      <c r="X51" s="37">
        <v>101</v>
      </c>
      <c r="Y51" s="38"/>
      <c r="Z51" s="38">
        <f t="shared" si="69"/>
        <v>101</v>
      </c>
      <c r="AA51" s="38"/>
      <c r="AB51" s="38">
        <f t="shared" si="70"/>
        <v>101</v>
      </c>
      <c r="AC51" s="38"/>
      <c r="AD51" s="38">
        <f t="shared" si="71"/>
        <v>101</v>
      </c>
      <c r="AE51" s="38"/>
      <c r="AF51" s="38">
        <f t="shared" si="71"/>
        <v>101</v>
      </c>
      <c r="AG51" s="38"/>
      <c r="AH51" s="38">
        <f t="shared" si="72"/>
        <v>101</v>
      </c>
      <c r="AI51" s="38"/>
      <c r="AJ51" s="38">
        <f t="shared" si="73"/>
        <v>101</v>
      </c>
      <c r="AK51" s="38"/>
      <c r="AL51" s="72">
        <v>77</v>
      </c>
    </row>
    <row r="52" spans="1:38">
      <c r="A52" s="42" t="s">
        <v>0</v>
      </c>
      <c r="B52" s="42" t="s">
        <v>53</v>
      </c>
      <c r="C52" s="42" t="s">
        <v>2</v>
      </c>
      <c r="D52" s="42" t="s">
        <v>0</v>
      </c>
      <c r="E52" s="43" t="s">
        <v>54</v>
      </c>
      <c r="F52" s="44">
        <v>104878</v>
      </c>
      <c r="G52" s="44">
        <f>G53+G117</f>
        <v>-13</v>
      </c>
      <c r="H52" s="44">
        <f t="shared" si="8"/>
        <v>104865</v>
      </c>
      <c r="I52" s="44">
        <f>I53+I117</f>
        <v>5838.1</v>
      </c>
      <c r="J52" s="44">
        <f>J53+J117</f>
        <v>110703.1</v>
      </c>
      <c r="K52" s="44" t="e">
        <f>K53+K117</f>
        <v>#REF!</v>
      </c>
      <c r="L52" s="44" t="e">
        <f t="shared" si="10"/>
        <v>#REF!</v>
      </c>
      <c r="M52" s="44" t="e">
        <f>M53+M117</f>
        <v>#REF!</v>
      </c>
      <c r="N52" s="44" t="e">
        <f>N53+N117</f>
        <v>#REF!</v>
      </c>
      <c r="O52" s="44" t="e">
        <f>O53+O117+#REF!+#REF!</f>
        <v>#REF!</v>
      </c>
      <c r="P52" s="45" t="e">
        <f>P53+P117+#REF!+#REF!</f>
        <v>#REF!</v>
      </c>
      <c r="Q52" s="44" t="e">
        <f>Q53+Q117+#REF!+#REF!</f>
        <v>#REF!</v>
      </c>
      <c r="R52" s="44" t="e">
        <f>R53+R117+#REF!+#REF!</f>
        <v>#REF!</v>
      </c>
      <c r="S52" s="44" t="e">
        <f>S53+S117+#REF!+#REF!</f>
        <v>#REF!</v>
      </c>
      <c r="T52" s="45" t="e">
        <f t="shared" si="14"/>
        <v>#REF!</v>
      </c>
      <c r="U52" s="44" t="e">
        <f>U53+U117+#REF!+#REF!</f>
        <v>#REF!</v>
      </c>
      <c r="V52" s="44" t="e">
        <f>V53+V117+#REF!+#REF!</f>
        <v>#REF!</v>
      </c>
      <c r="W52" s="46" t="e">
        <f>W53</f>
        <v>#REF!</v>
      </c>
      <c r="X52" s="47" t="e">
        <f>X53</f>
        <v>#REF!</v>
      </c>
      <c r="Y52" s="47" t="e">
        <f t="shared" ref="Y52:AL52" si="74">Y53</f>
        <v>#REF!</v>
      </c>
      <c r="Z52" s="47">
        <f t="shared" si="74"/>
        <v>94999.680999999982</v>
      </c>
      <c r="AA52" s="47">
        <f t="shared" si="74"/>
        <v>2265.9</v>
      </c>
      <c r="AB52" s="47">
        <f t="shared" si="74"/>
        <v>97265.580999999991</v>
      </c>
      <c r="AC52" s="47">
        <f t="shared" si="74"/>
        <v>940.30299999999988</v>
      </c>
      <c r="AD52" s="47">
        <f t="shared" si="74"/>
        <v>98205.883999999991</v>
      </c>
      <c r="AE52" s="47">
        <f t="shared" si="74"/>
        <v>0</v>
      </c>
      <c r="AF52" s="47">
        <f t="shared" si="74"/>
        <v>98205.883999999991</v>
      </c>
      <c r="AG52" s="47">
        <f t="shared" si="74"/>
        <v>217.61</v>
      </c>
      <c r="AH52" s="47">
        <f t="shared" si="74"/>
        <v>98188.493999999977</v>
      </c>
      <c r="AI52" s="47">
        <f t="shared" si="74"/>
        <v>2268.4919999999997</v>
      </c>
      <c r="AJ52" s="47">
        <f t="shared" si="74"/>
        <v>100691.98599999999</v>
      </c>
      <c r="AK52" s="47">
        <f t="shared" si="74"/>
        <v>10</v>
      </c>
      <c r="AL52" s="46">
        <f t="shared" si="74"/>
        <v>88703.866000000009</v>
      </c>
    </row>
    <row r="53" spans="1:38" ht="26.25">
      <c r="A53" s="48" t="s">
        <v>0</v>
      </c>
      <c r="B53" s="48" t="s">
        <v>57</v>
      </c>
      <c r="C53" s="48" t="s">
        <v>2</v>
      </c>
      <c r="D53" s="48" t="s">
        <v>0</v>
      </c>
      <c r="E53" s="49" t="s">
        <v>58</v>
      </c>
      <c r="F53" s="31">
        <v>104878</v>
      </c>
      <c r="G53" s="31"/>
      <c r="H53" s="50">
        <f t="shared" si="8"/>
        <v>104878</v>
      </c>
      <c r="I53" s="50">
        <v>5838.1</v>
      </c>
      <c r="J53" s="50">
        <f t="shared" si="9"/>
        <v>110716.1</v>
      </c>
      <c r="K53" s="50" t="e">
        <f>K54+K57+K76+K102</f>
        <v>#REF!</v>
      </c>
      <c r="L53" s="50" t="e">
        <f t="shared" si="10"/>
        <v>#REF!</v>
      </c>
      <c r="M53" s="50" t="e">
        <f t="shared" ref="M53:S53" si="75">M54+M57+M76+M102</f>
        <v>#REF!</v>
      </c>
      <c r="N53" s="50" t="e">
        <f t="shared" si="75"/>
        <v>#REF!</v>
      </c>
      <c r="O53" s="50" t="e">
        <f t="shared" si="75"/>
        <v>#REF!</v>
      </c>
      <c r="P53" s="51" t="e">
        <f t="shared" si="75"/>
        <v>#REF!</v>
      </c>
      <c r="Q53" s="50" t="e">
        <f t="shared" si="75"/>
        <v>#REF!</v>
      </c>
      <c r="R53" s="50" t="e">
        <f t="shared" si="75"/>
        <v>#REF!</v>
      </c>
      <c r="S53" s="50" t="e">
        <f t="shared" si="75"/>
        <v>#REF!</v>
      </c>
      <c r="T53" s="51" t="e">
        <f t="shared" si="14"/>
        <v>#REF!</v>
      </c>
      <c r="U53" s="50" t="e">
        <f>U54+U57+U76+U102</f>
        <v>#REF!</v>
      </c>
      <c r="V53" s="50" t="e">
        <f>V54+V57+V76+V102</f>
        <v>#REF!</v>
      </c>
      <c r="W53" s="50" t="e">
        <f>W54+W57+W76+W102</f>
        <v>#REF!</v>
      </c>
      <c r="X53" s="52" t="e">
        <f>X54+X57+X76+X102+X117</f>
        <v>#REF!</v>
      </c>
      <c r="Y53" s="52" t="e">
        <f>Y54+Y57+Y76+Y102+Y117</f>
        <v>#REF!</v>
      </c>
      <c r="Z53" s="52">
        <f>Z54+Z57+Z76+Z102+Z117</f>
        <v>94999.680999999982</v>
      </c>
      <c r="AA53" s="52">
        <f>AA54+AA57+AA76+AA102+AA117</f>
        <v>2265.9</v>
      </c>
      <c r="AB53" s="52">
        <f t="shared" ref="AB53:AL53" si="76">AB54+AB57+AB76+AB102+AB117+AB111+AB113</f>
        <v>97265.580999999991</v>
      </c>
      <c r="AC53" s="52">
        <f t="shared" si="76"/>
        <v>940.30299999999988</v>
      </c>
      <c r="AD53" s="52">
        <f t="shared" si="76"/>
        <v>98205.883999999991</v>
      </c>
      <c r="AE53" s="52">
        <f t="shared" si="76"/>
        <v>0</v>
      </c>
      <c r="AF53" s="52">
        <f t="shared" si="76"/>
        <v>98205.883999999991</v>
      </c>
      <c r="AG53" s="52">
        <f t="shared" si="76"/>
        <v>217.61</v>
      </c>
      <c r="AH53" s="52">
        <f t="shared" si="76"/>
        <v>98188.493999999977</v>
      </c>
      <c r="AI53" s="52">
        <f t="shared" si="76"/>
        <v>2268.4919999999997</v>
      </c>
      <c r="AJ53" s="52">
        <f t="shared" si="76"/>
        <v>100691.98599999999</v>
      </c>
      <c r="AK53" s="52">
        <f t="shared" si="76"/>
        <v>10</v>
      </c>
      <c r="AL53" s="50">
        <f t="shared" si="76"/>
        <v>88703.866000000009</v>
      </c>
    </row>
    <row r="54" spans="1:38" ht="26.25">
      <c r="A54" s="48" t="s">
        <v>0</v>
      </c>
      <c r="B54" s="48" t="s">
        <v>129</v>
      </c>
      <c r="C54" s="48" t="s">
        <v>2</v>
      </c>
      <c r="D54" s="48" t="s">
        <v>214</v>
      </c>
      <c r="E54" s="49" t="s">
        <v>126</v>
      </c>
      <c r="F54" s="50">
        <v>24279</v>
      </c>
      <c r="G54" s="50"/>
      <c r="H54" s="50">
        <f t="shared" si="8"/>
        <v>24279</v>
      </c>
      <c r="I54" s="50"/>
      <c r="J54" s="50">
        <f t="shared" si="9"/>
        <v>24279</v>
      </c>
      <c r="K54" s="50">
        <f>K55</f>
        <v>0</v>
      </c>
      <c r="L54" s="50">
        <f t="shared" si="10"/>
        <v>24279</v>
      </c>
      <c r="M54" s="50">
        <f t="shared" ref="M54:R54" si="77">M55</f>
        <v>0</v>
      </c>
      <c r="N54" s="50">
        <f t="shared" si="77"/>
        <v>24279</v>
      </c>
      <c r="O54" s="50">
        <f t="shared" si="77"/>
        <v>0</v>
      </c>
      <c r="P54" s="51">
        <f t="shared" si="77"/>
        <v>24279</v>
      </c>
      <c r="Q54" s="50">
        <f t="shared" si="77"/>
        <v>0</v>
      </c>
      <c r="R54" s="50">
        <f t="shared" si="77"/>
        <v>24279</v>
      </c>
      <c r="S54" s="50"/>
      <c r="T54" s="51">
        <f t="shared" si="14"/>
        <v>24279</v>
      </c>
      <c r="U54" s="50"/>
      <c r="V54" s="50">
        <f>V55</f>
        <v>26137</v>
      </c>
      <c r="W54" s="50"/>
      <c r="X54" s="52">
        <f>X55</f>
        <v>26515</v>
      </c>
      <c r="Y54" s="52">
        <f t="shared" ref="Y54:AL54" si="78">Y55</f>
        <v>0</v>
      </c>
      <c r="Z54" s="52">
        <f t="shared" si="78"/>
        <v>26515</v>
      </c>
      <c r="AA54" s="52">
        <f t="shared" si="78"/>
        <v>0</v>
      </c>
      <c r="AB54" s="52">
        <f t="shared" si="78"/>
        <v>26515</v>
      </c>
      <c r="AC54" s="52">
        <f t="shared" si="78"/>
        <v>0</v>
      </c>
      <c r="AD54" s="52">
        <f t="shared" si="78"/>
        <v>26515</v>
      </c>
      <c r="AE54" s="52">
        <f t="shared" si="78"/>
        <v>0</v>
      </c>
      <c r="AF54" s="52">
        <f t="shared" si="78"/>
        <v>26515</v>
      </c>
      <c r="AG54" s="52">
        <f t="shared" si="78"/>
        <v>0</v>
      </c>
      <c r="AH54" s="52">
        <f t="shared" si="78"/>
        <v>26515</v>
      </c>
      <c r="AI54" s="52">
        <f t="shared" si="78"/>
        <v>0</v>
      </c>
      <c r="AJ54" s="52">
        <f t="shared" si="78"/>
        <v>26515</v>
      </c>
      <c r="AK54" s="52">
        <f t="shared" si="78"/>
        <v>0</v>
      </c>
      <c r="AL54" s="50">
        <f t="shared" si="78"/>
        <v>24810</v>
      </c>
    </row>
    <row r="55" spans="1:38" ht="26.25">
      <c r="A55" s="53" t="s">
        <v>0</v>
      </c>
      <c r="B55" s="53" t="s">
        <v>128</v>
      </c>
      <c r="C55" s="53" t="s">
        <v>2</v>
      </c>
      <c r="D55" s="53" t="s">
        <v>214</v>
      </c>
      <c r="E55" s="54" t="s">
        <v>85</v>
      </c>
      <c r="F55" s="55">
        <v>24279</v>
      </c>
      <c r="G55" s="55"/>
      <c r="H55" s="55">
        <f t="shared" si="8"/>
        <v>24279</v>
      </c>
      <c r="I55" s="55"/>
      <c r="J55" s="55">
        <f t="shared" si="9"/>
        <v>24279</v>
      </c>
      <c r="K55" s="55">
        <f>K56</f>
        <v>0</v>
      </c>
      <c r="L55" s="55">
        <f t="shared" si="10"/>
        <v>24279</v>
      </c>
      <c r="M55" s="55"/>
      <c r="N55" s="55">
        <f>L55+M55</f>
        <v>24279</v>
      </c>
      <c r="O55" s="55"/>
      <c r="P55" s="56">
        <f t="shared" si="12"/>
        <v>24279</v>
      </c>
      <c r="Q55" s="55"/>
      <c r="R55" s="55">
        <f t="shared" ref="R55:R104" si="79">P55+Q55</f>
        <v>24279</v>
      </c>
      <c r="S55" s="55"/>
      <c r="T55" s="56">
        <f t="shared" si="14"/>
        <v>24279</v>
      </c>
      <c r="U55" s="55"/>
      <c r="V55" s="55">
        <f>V56</f>
        <v>26137</v>
      </c>
      <c r="W55" s="55"/>
      <c r="X55" s="57">
        <f>X56</f>
        <v>26515</v>
      </c>
      <c r="Y55" s="38"/>
      <c r="Z55" s="38">
        <f>X55+Y55</f>
        <v>26515</v>
      </c>
      <c r="AA55" s="38"/>
      <c r="AB55" s="38">
        <f>Z55+AA55</f>
        <v>26515</v>
      </c>
      <c r="AC55" s="38"/>
      <c r="AD55" s="38">
        <f>AB55+AC55</f>
        <v>26515</v>
      </c>
      <c r="AE55" s="38"/>
      <c r="AF55" s="38">
        <f>AD55+AE55</f>
        <v>26515</v>
      </c>
      <c r="AG55" s="38"/>
      <c r="AH55" s="38">
        <f>AF55+AG55</f>
        <v>26515</v>
      </c>
      <c r="AI55" s="38"/>
      <c r="AJ55" s="38">
        <f>AH55+AI55</f>
        <v>26515</v>
      </c>
      <c r="AK55" s="38"/>
      <c r="AL55" s="72">
        <v>24810</v>
      </c>
    </row>
    <row r="56" spans="1:38" ht="26.25">
      <c r="A56" s="53" t="s">
        <v>55</v>
      </c>
      <c r="B56" s="53" t="s">
        <v>130</v>
      </c>
      <c r="C56" s="53" t="s">
        <v>2</v>
      </c>
      <c r="D56" s="53" t="s">
        <v>214</v>
      </c>
      <c r="E56" s="54" t="s">
        <v>86</v>
      </c>
      <c r="F56" s="50">
        <v>24279</v>
      </c>
      <c r="G56" s="50"/>
      <c r="H56" s="55">
        <f t="shared" si="8"/>
        <v>24279</v>
      </c>
      <c r="I56" s="50"/>
      <c r="J56" s="55">
        <f t="shared" si="9"/>
        <v>24279</v>
      </c>
      <c r="K56" s="55"/>
      <c r="L56" s="55">
        <f t="shared" si="10"/>
        <v>24279</v>
      </c>
      <c r="M56" s="55"/>
      <c r="N56" s="55">
        <f>L56+M56</f>
        <v>24279</v>
      </c>
      <c r="O56" s="55"/>
      <c r="P56" s="56">
        <f t="shared" si="12"/>
        <v>24279</v>
      </c>
      <c r="Q56" s="55"/>
      <c r="R56" s="55">
        <f t="shared" si="79"/>
        <v>24279</v>
      </c>
      <c r="S56" s="55"/>
      <c r="T56" s="56">
        <f t="shared" si="14"/>
        <v>24279</v>
      </c>
      <c r="U56" s="55"/>
      <c r="V56" s="55">
        <v>26137</v>
      </c>
      <c r="W56" s="55"/>
      <c r="X56" s="57">
        <v>26515</v>
      </c>
      <c r="Y56" s="38"/>
      <c r="Z56" s="38">
        <f>X56+Y56</f>
        <v>26515</v>
      </c>
      <c r="AA56" s="38"/>
      <c r="AB56" s="38">
        <f>Z56+AA56</f>
        <v>26515</v>
      </c>
      <c r="AC56" s="38"/>
      <c r="AD56" s="38">
        <f>AB56+AC56</f>
        <v>26515</v>
      </c>
      <c r="AE56" s="38"/>
      <c r="AF56" s="38">
        <f>AD56+AE56</f>
        <v>26515</v>
      </c>
      <c r="AG56" s="38"/>
      <c r="AH56" s="38">
        <f>AF56+AG56</f>
        <v>26515</v>
      </c>
      <c r="AI56" s="38"/>
      <c r="AJ56" s="38">
        <f>AH56+AI56</f>
        <v>26515</v>
      </c>
      <c r="AK56" s="38"/>
      <c r="AL56" s="72">
        <v>24810</v>
      </c>
    </row>
    <row r="57" spans="1:38" ht="26.25">
      <c r="A57" s="48" t="s">
        <v>0</v>
      </c>
      <c r="B57" s="48" t="s">
        <v>164</v>
      </c>
      <c r="C57" s="48" t="s">
        <v>2</v>
      </c>
      <c r="D57" s="48" t="s">
        <v>214</v>
      </c>
      <c r="E57" s="49" t="s">
        <v>127</v>
      </c>
      <c r="F57" s="50">
        <v>30843.200000000001</v>
      </c>
      <c r="G57" s="50"/>
      <c r="H57" s="50">
        <f t="shared" si="8"/>
        <v>30843.200000000001</v>
      </c>
      <c r="I57" s="50">
        <v>5838.1</v>
      </c>
      <c r="J57" s="50">
        <f t="shared" si="9"/>
        <v>36681.300000000003</v>
      </c>
      <c r="K57" s="50" t="e">
        <f>#REF!+#REF!+K58+K69</f>
        <v>#REF!</v>
      </c>
      <c r="L57" s="50" t="e">
        <f t="shared" si="10"/>
        <v>#REF!</v>
      </c>
      <c r="M57" s="50" t="e">
        <f>#REF!+#REF!+M58+M69+#REF!</f>
        <v>#REF!</v>
      </c>
      <c r="N57" s="50" t="e">
        <f>#REF!+#REF!+N58+N69+#REF!</f>
        <v>#REF!</v>
      </c>
      <c r="O57" s="50" t="e">
        <f>#REF!+#REF!+O58+O69+#REF!</f>
        <v>#REF!</v>
      </c>
      <c r="P57" s="51" t="e">
        <f>#REF!+#REF!+P58+P69+#REF!</f>
        <v>#REF!</v>
      </c>
      <c r="Q57" s="50" t="e">
        <f>#REF!+#REF!+Q58+Q69+#REF!+#REF!</f>
        <v>#REF!</v>
      </c>
      <c r="R57" s="50" t="e">
        <f>#REF!+#REF!+R58+R69+#REF!+#REF!</f>
        <v>#REF!</v>
      </c>
      <c r="S57" s="50" t="e">
        <f>#REF!+#REF!+S58+S69+#REF!+#REF!</f>
        <v>#REF!</v>
      </c>
      <c r="T57" s="51" t="e">
        <f t="shared" si="14"/>
        <v>#REF!</v>
      </c>
      <c r="U57" s="50" t="e">
        <f>#REF!+#REF!+U58+U69+#REF!+#REF!</f>
        <v>#REF!</v>
      </c>
      <c r="V57" s="50" t="e">
        <f>#REF!+#REF!+V58+V69+#REF!+#REF!</f>
        <v>#REF!</v>
      </c>
      <c r="W57" s="50"/>
      <c r="X57" s="52">
        <f>X58++X69</f>
        <v>36229.440999999999</v>
      </c>
      <c r="Y57" s="52">
        <f t="shared" ref="Y57" si="80">Y58++Y69</f>
        <v>0</v>
      </c>
      <c r="Z57" s="52">
        <f>Z58+Z60+Z69</f>
        <v>36229.440999999999</v>
      </c>
      <c r="AA57" s="52">
        <f t="shared" ref="AA57:AB57" si="81">AA58+AA60+AA69</f>
        <v>2265.9</v>
      </c>
      <c r="AB57" s="52">
        <f t="shared" si="81"/>
        <v>38495.341</v>
      </c>
      <c r="AC57" s="52">
        <f t="shared" ref="AC57:AD57" si="82">AC58+AC60+AC69</f>
        <v>964.923</v>
      </c>
      <c r="AD57" s="52">
        <f t="shared" si="82"/>
        <v>39460.263999999996</v>
      </c>
      <c r="AE57" s="52">
        <f t="shared" ref="AE57" si="83">AE58+AE60+AE69</f>
        <v>0</v>
      </c>
      <c r="AF57" s="52">
        <f>AF58+AF60+AF69+AF62</f>
        <v>39460.263999999996</v>
      </c>
      <c r="AG57" s="52">
        <f t="shared" ref="AG57:AH57" si="84">AG58+AG60+AG69+AG62</f>
        <v>215.61</v>
      </c>
      <c r="AH57" s="52">
        <f t="shared" si="84"/>
        <v>39675.873999999996</v>
      </c>
      <c r="AI57" s="52">
        <f t="shared" ref="AI57:AJ57" si="85">AI58+AI60+AI69+AI62</f>
        <v>1753.1999999999998</v>
      </c>
      <c r="AJ57" s="52">
        <f t="shared" si="85"/>
        <v>41429.074000000001</v>
      </c>
      <c r="AK57" s="52">
        <f t="shared" ref="AK57" si="86">AK58+AK60+AK69+AK62</f>
        <v>0</v>
      </c>
      <c r="AL57" s="50">
        <f>AL58+AL60+AL69+AL62+AL64+AL65+AL66+AL67</f>
        <v>45147.471000000005</v>
      </c>
    </row>
    <row r="58" spans="1:38" ht="77.25">
      <c r="A58" s="48" t="s">
        <v>0</v>
      </c>
      <c r="B58" s="48" t="s">
        <v>131</v>
      </c>
      <c r="C58" s="48" t="s">
        <v>2</v>
      </c>
      <c r="D58" s="48" t="s">
        <v>214</v>
      </c>
      <c r="E58" s="58" t="s">
        <v>95</v>
      </c>
      <c r="F58" s="50">
        <v>12865</v>
      </c>
      <c r="G58" s="50"/>
      <c r="H58" s="50">
        <f t="shared" si="8"/>
        <v>12865</v>
      </c>
      <c r="I58" s="50"/>
      <c r="J58" s="50">
        <f t="shared" si="9"/>
        <v>12865</v>
      </c>
      <c r="K58" s="50">
        <f>K59</f>
        <v>-2102.6999999999998</v>
      </c>
      <c r="L58" s="50">
        <f t="shared" si="10"/>
        <v>10762.3</v>
      </c>
      <c r="M58" s="50">
        <f t="shared" ref="M58:N58" si="87">M59</f>
        <v>0</v>
      </c>
      <c r="N58" s="50">
        <f t="shared" si="87"/>
        <v>10762.3</v>
      </c>
      <c r="O58" s="50"/>
      <c r="P58" s="51">
        <f t="shared" si="12"/>
        <v>10762.3</v>
      </c>
      <c r="Q58" s="50">
        <v>2777</v>
      </c>
      <c r="R58" s="50">
        <f t="shared" si="79"/>
        <v>13539.3</v>
      </c>
      <c r="S58" s="50"/>
      <c r="T58" s="51">
        <f t="shared" si="14"/>
        <v>13539.3</v>
      </c>
      <c r="U58" s="50"/>
      <c r="V58" s="50">
        <v>12607</v>
      </c>
      <c r="W58" s="50"/>
      <c r="X58" s="52">
        <f>X59</f>
        <v>16175</v>
      </c>
      <c r="Y58" s="52">
        <f t="shared" ref="Y58:AL58" si="88">Y59</f>
        <v>0</v>
      </c>
      <c r="Z58" s="52">
        <f t="shared" si="88"/>
        <v>16175</v>
      </c>
      <c r="AA58" s="52">
        <f t="shared" si="88"/>
        <v>0</v>
      </c>
      <c r="AB58" s="52">
        <f t="shared" si="88"/>
        <v>16175</v>
      </c>
      <c r="AC58" s="52">
        <f t="shared" si="88"/>
        <v>964.923</v>
      </c>
      <c r="AD58" s="52">
        <f t="shared" si="88"/>
        <v>17139.922999999999</v>
      </c>
      <c r="AE58" s="52">
        <f t="shared" si="88"/>
        <v>0</v>
      </c>
      <c r="AF58" s="52">
        <f t="shared" si="88"/>
        <v>17139.922999999999</v>
      </c>
      <c r="AG58" s="52">
        <f t="shared" si="88"/>
        <v>0</v>
      </c>
      <c r="AH58" s="52">
        <f t="shared" si="88"/>
        <v>17139.922999999999</v>
      </c>
      <c r="AI58" s="52">
        <f t="shared" si="88"/>
        <v>0</v>
      </c>
      <c r="AJ58" s="52">
        <f t="shared" si="88"/>
        <v>17139.922999999999</v>
      </c>
      <c r="AK58" s="52">
        <f t="shared" si="88"/>
        <v>0</v>
      </c>
      <c r="AL58" s="50">
        <f t="shared" si="88"/>
        <v>16109</v>
      </c>
    </row>
    <row r="59" spans="1:38" ht="90">
      <c r="A59" s="53" t="s">
        <v>26</v>
      </c>
      <c r="B59" s="53" t="s">
        <v>132</v>
      </c>
      <c r="C59" s="53" t="s">
        <v>2</v>
      </c>
      <c r="D59" s="53" t="s">
        <v>214</v>
      </c>
      <c r="E59" s="40" t="s">
        <v>76</v>
      </c>
      <c r="F59" s="55">
        <v>12865</v>
      </c>
      <c r="G59" s="55"/>
      <c r="H59" s="55">
        <f t="shared" si="8"/>
        <v>12865</v>
      </c>
      <c r="I59" s="55"/>
      <c r="J59" s="55">
        <f t="shared" si="9"/>
        <v>12865</v>
      </c>
      <c r="K59" s="55">
        <v>-2102.6999999999998</v>
      </c>
      <c r="L59" s="55">
        <f t="shared" si="10"/>
        <v>10762.3</v>
      </c>
      <c r="M59" s="55"/>
      <c r="N59" s="55">
        <f>L59+M59</f>
        <v>10762.3</v>
      </c>
      <c r="O59" s="55"/>
      <c r="P59" s="56">
        <f t="shared" si="12"/>
        <v>10762.3</v>
      </c>
      <c r="Q59" s="55">
        <v>2777</v>
      </c>
      <c r="R59" s="55">
        <f t="shared" si="79"/>
        <v>13539.3</v>
      </c>
      <c r="S59" s="55"/>
      <c r="T59" s="56">
        <f t="shared" si="14"/>
        <v>13539.3</v>
      </c>
      <c r="U59" s="55"/>
      <c r="V59" s="55">
        <v>12607</v>
      </c>
      <c r="W59" s="55"/>
      <c r="X59" s="57">
        <v>16175</v>
      </c>
      <c r="Y59" s="38"/>
      <c r="Z59" s="38">
        <f>X59+Y59</f>
        <v>16175</v>
      </c>
      <c r="AA59" s="38"/>
      <c r="AB59" s="38">
        <f>Z59+AA59</f>
        <v>16175</v>
      </c>
      <c r="AC59" s="38">
        <v>964.923</v>
      </c>
      <c r="AD59" s="38">
        <f>AB59+AC59</f>
        <v>17139.922999999999</v>
      </c>
      <c r="AE59" s="38"/>
      <c r="AF59" s="38">
        <f>AD59+AE59</f>
        <v>17139.922999999999</v>
      </c>
      <c r="AG59" s="38"/>
      <c r="AH59" s="38">
        <f>AF59+AG59</f>
        <v>17139.922999999999</v>
      </c>
      <c r="AI59" s="38"/>
      <c r="AJ59" s="38">
        <f>AH59+AI59</f>
        <v>17139.922999999999</v>
      </c>
      <c r="AK59" s="38"/>
      <c r="AL59" s="72">
        <v>16109</v>
      </c>
    </row>
    <row r="60" spans="1:38" ht="51.75" hidden="1">
      <c r="A60" s="69" t="s">
        <v>0</v>
      </c>
      <c r="B60" s="48" t="s">
        <v>174</v>
      </c>
      <c r="C60" s="48" t="s">
        <v>2</v>
      </c>
      <c r="D60" s="48" t="s">
        <v>56</v>
      </c>
      <c r="E60" s="58" t="s">
        <v>173</v>
      </c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1"/>
      <c r="Q60" s="50"/>
      <c r="R60" s="50"/>
      <c r="S60" s="50"/>
      <c r="T60" s="51"/>
      <c r="U60" s="50"/>
      <c r="V60" s="50"/>
      <c r="W60" s="50"/>
      <c r="X60" s="52"/>
      <c r="Y60" s="59"/>
      <c r="Z60" s="59">
        <f t="shared" ref="Z60:AL60" si="89">Z61</f>
        <v>0</v>
      </c>
      <c r="AA60" s="59">
        <f t="shared" si="89"/>
        <v>2265.9</v>
      </c>
      <c r="AB60" s="59">
        <f t="shared" si="89"/>
        <v>2265.9</v>
      </c>
      <c r="AC60" s="59">
        <f t="shared" si="89"/>
        <v>0</v>
      </c>
      <c r="AD60" s="59">
        <f t="shared" si="89"/>
        <v>2265.9</v>
      </c>
      <c r="AE60" s="59">
        <f t="shared" si="89"/>
        <v>0</v>
      </c>
      <c r="AF60" s="59">
        <f t="shared" si="89"/>
        <v>2265.9</v>
      </c>
      <c r="AG60" s="59">
        <f t="shared" si="89"/>
        <v>0</v>
      </c>
      <c r="AH60" s="59">
        <f t="shared" si="89"/>
        <v>2265.9</v>
      </c>
      <c r="AI60" s="59">
        <f t="shared" si="89"/>
        <v>0</v>
      </c>
      <c r="AJ60" s="59">
        <f t="shared" si="89"/>
        <v>2265.9</v>
      </c>
      <c r="AK60" s="59">
        <f t="shared" si="89"/>
        <v>0</v>
      </c>
      <c r="AL60" s="73">
        <f t="shared" si="89"/>
        <v>0</v>
      </c>
    </row>
    <row r="61" spans="1:38" ht="51.75" hidden="1">
      <c r="A61" s="68" t="s">
        <v>61</v>
      </c>
      <c r="B61" s="53" t="s">
        <v>172</v>
      </c>
      <c r="C61" s="53" t="s">
        <v>2</v>
      </c>
      <c r="D61" s="53" t="s">
        <v>56</v>
      </c>
      <c r="E61" s="40" t="s">
        <v>173</v>
      </c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6"/>
      <c r="Q61" s="55"/>
      <c r="R61" s="55"/>
      <c r="S61" s="55"/>
      <c r="T61" s="56"/>
      <c r="U61" s="55"/>
      <c r="V61" s="55"/>
      <c r="W61" s="55"/>
      <c r="X61" s="57"/>
      <c r="Y61" s="38"/>
      <c r="Z61" s="38">
        <v>0</v>
      </c>
      <c r="AA61" s="38">
        <v>2265.9</v>
      </c>
      <c r="AB61" s="38">
        <f>Z61+AA61</f>
        <v>2265.9</v>
      </c>
      <c r="AC61" s="38"/>
      <c r="AD61" s="38">
        <f>AB61+AC61</f>
        <v>2265.9</v>
      </c>
      <c r="AE61" s="38"/>
      <c r="AF61" s="38">
        <f>AD61+AE61</f>
        <v>2265.9</v>
      </c>
      <c r="AG61" s="38"/>
      <c r="AH61" s="38">
        <f>AF61+AG61</f>
        <v>2265.9</v>
      </c>
      <c r="AI61" s="38"/>
      <c r="AJ61" s="38">
        <f>AH61+AI61</f>
        <v>2265.9</v>
      </c>
      <c r="AK61" s="38"/>
      <c r="AL61" s="72"/>
    </row>
    <row r="62" spans="1:38" ht="31.5" hidden="1">
      <c r="A62" s="63" t="s">
        <v>0</v>
      </c>
      <c r="B62" s="63" t="s">
        <v>192</v>
      </c>
      <c r="C62" s="63" t="s">
        <v>2</v>
      </c>
      <c r="D62" s="63" t="s">
        <v>56</v>
      </c>
      <c r="E62" s="64" t="s">
        <v>193</v>
      </c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56"/>
      <c r="Q62" s="55"/>
      <c r="R62" s="55"/>
      <c r="S62" s="55"/>
      <c r="T62" s="56"/>
      <c r="U62" s="55"/>
      <c r="V62" s="55"/>
      <c r="W62" s="55"/>
      <c r="X62" s="57"/>
      <c r="Y62" s="38"/>
      <c r="Z62" s="38"/>
      <c r="AA62" s="38"/>
      <c r="AB62" s="38"/>
      <c r="AC62" s="38"/>
      <c r="AD62" s="38"/>
      <c r="AE62" s="38"/>
      <c r="AF62" s="59">
        <f t="shared" ref="AF62:AL67" si="90">AF63</f>
        <v>0</v>
      </c>
      <c r="AG62" s="59">
        <f t="shared" si="90"/>
        <v>174.41</v>
      </c>
      <c r="AH62" s="59">
        <f t="shared" si="90"/>
        <v>174.41</v>
      </c>
      <c r="AI62" s="59">
        <f t="shared" si="90"/>
        <v>0</v>
      </c>
      <c r="AJ62" s="59">
        <f t="shared" si="90"/>
        <v>174.41</v>
      </c>
      <c r="AK62" s="59">
        <f t="shared" si="90"/>
        <v>0</v>
      </c>
      <c r="AL62" s="73">
        <f t="shared" si="90"/>
        <v>0</v>
      </c>
    </row>
    <row r="63" spans="1:38" ht="31.5" hidden="1">
      <c r="A63" s="65" t="s">
        <v>61</v>
      </c>
      <c r="B63" s="65" t="s">
        <v>194</v>
      </c>
      <c r="C63" s="65" t="s">
        <v>2</v>
      </c>
      <c r="D63" s="65" t="s">
        <v>56</v>
      </c>
      <c r="E63" s="66" t="s">
        <v>195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6"/>
      <c r="Q63" s="55"/>
      <c r="R63" s="55"/>
      <c r="S63" s="55"/>
      <c r="T63" s="56"/>
      <c r="U63" s="55"/>
      <c r="V63" s="55"/>
      <c r="W63" s="55"/>
      <c r="X63" s="57"/>
      <c r="Y63" s="38"/>
      <c r="Z63" s="38"/>
      <c r="AA63" s="38"/>
      <c r="AB63" s="38"/>
      <c r="AC63" s="38"/>
      <c r="AD63" s="38"/>
      <c r="AE63" s="38"/>
      <c r="AF63" s="38"/>
      <c r="AG63" s="38">
        <v>174.41</v>
      </c>
      <c r="AH63" s="38">
        <f>AF63+AG63</f>
        <v>174.41</v>
      </c>
      <c r="AI63" s="38"/>
      <c r="AJ63" s="38">
        <f>AH63+AI63</f>
        <v>174.41</v>
      </c>
      <c r="AK63" s="38"/>
      <c r="AL63" s="72"/>
    </row>
    <row r="64" spans="1:38" ht="15.75" hidden="1">
      <c r="A64" s="65"/>
      <c r="B64" s="70"/>
      <c r="C64" s="65"/>
      <c r="D64" s="65"/>
      <c r="E64" s="66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6"/>
      <c r="Q64" s="55"/>
      <c r="R64" s="55"/>
      <c r="S64" s="55"/>
      <c r="T64" s="56"/>
      <c r="U64" s="55"/>
      <c r="V64" s="55"/>
      <c r="W64" s="55"/>
      <c r="X64" s="57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74"/>
    </row>
    <row r="65" spans="1:39" ht="15.75" hidden="1">
      <c r="A65" s="65"/>
      <c r="B65" s="70"/>
      <c r="C65" s="65"/>
      <c r="D65" s="65"/>
      <c r="E65" s="66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6"/>
      <c r="Q65" s="55"/>
      <c r="R65" s="55"/>
      <c r="S65" s="55"/>
      <c r="T65" s="56"/>
      <c r="U65" s="55"/>
      <c r="V65" s="55"/>
      <c r="W65" s="55"/>
      <c r="X65" s="57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74"/>
    </row>
    <row r="66" spans="1:39" ht="15.75" hidden="1">
      <c r="A66" s="65"/>
      <c r="B66" s="70"/>
      <c r="C66" s="65"/>
      <c r="D66" s="65"/>
      <c r="E66" s="66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6"/>
      <c r="Q66" s="55"/>
      <c r="R66" s="55"/>
      <c r="S66" s="55"/>
      <c r="T66" s="56"/>
      <c r="U66" s="55"/>
      <c r="V66" s="55"/>
      <c r="W66" s="55"/>
      <c r="X66" s="57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74"/>
    </row>
    <row r="67" spans="1:39" ht="78.75">
      <c r="A67" s="48" t="s">
        <v>0</v>
      </c>
      <c r="B67" s="48" t="s">
        <v>205</v>
      </c>
      <c r="C67" s="48" t="s">
        <v>2</v>
      </c>
      <c r="D67" s="63" t="s">
        <v>214</v>
      </c>
      <c r="E67" s="64" t="s">
        <v>213</v>
      </c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6"/>
      <c r="Q67" s="55"/>
      <c r="R67" s="55"/>
      <c r="S67" s="55"/>
      <c r="T67" s="56"/>
      <c r="U67" s="55"/>
      <c r="V67" s="55"/>
      <c r="W67" s="55"/>
      <c r="X67" s="57"/>
      <c r="Y67" s="38"/>
      <c r="Z67" s="38"/>
      <c r="AA67" s="38"/>
      <c r="AB67" s="38"/>
      <c r="AC67" s="38"/>
      <c r="AD67" s="38"/>
      <c r="AE67" s="38"/>
      <c r="AF67" s="59">
        <f t="shared" si="90"/>
        <v>0</v>
      </c>
      <c r="AG67" s="59">
        <f t="shared" si="90"/>
        <v>0</v>
      </c>
      <c r="AH67" s="59">
        <f t="shared" si="90"/>
        <v>0</v>
      </c>
      <c r="AI67" s="59">
        <f t="shared" si="90"/>
        <v>0</v>
      </c>
      <c r="AJ67" s="59">
        <f t="shared" si="90"/>
        <v>0</v>
      </c>
      <c r="AK67" s="59">
        <f t="shared" si="90"/>
        <v>0</v>
      </c>
      <c r="AL67" s="73">
        <f t="shared" si="90"/>
        <v>3340.3</v>
      </c>
    </row>
    <row r="68" spans="1:39" ht="78.75">
      <c r="A68" s="53" t="s">
        <v>55</v>
      </c>
      <c r="B68" s="53" t="s">
        <v>206</v>
      </c>
      <c r="C68" s="53" t="s">
        <v>2</v>
      </c>
      <c r="D68" s="53" t="s">
        <v>214</v>
      </c>
      <c r="E68" s="66" t="s">
        <v>213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6"/>
      <c r="Q68" s="55"/>
      <c r="R68" s="55"/>
      <c r="S68" s="55"/>
      <c r="T68" s="56"/>
      <c r="U68" s="55"/>
      <c r="V68" s="55"/>
      <c r="W68" s="55"/>
      <c r="X68" s="57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72">
        <v>3340.3</v>
      </c>
    </row>
    <row r="69" spans="1:39">
      <c r="A69" s="48" t="s">
        <v>0</v>
      </c>
      <c r="B69" s="48" t="s">
        <v>133</v>
      </c>
      <c r="C69" s="48" t="s">
        <v>2</v>
      </c>
      <c r="D69" s="48" t="s">
        <v>214</v>
      </c>
      <c r="E69" s="30" t="s">
        <v>59</v>
      </c>
      <c r="F69" s="31">
        <v>17978.2</v>
      </c>
      <c r="G69" s="31"/>
      <c r="H69" s="50">
        <f t="shared" si="8"/>
        <v>17978.2</v>
      </c>
      <c r="I69" s="50"/>
      <c r="J69" s="50">
        <f t="shared" si="9"/>
        <v>17978.2</v>
      </c>
      <c r="K69" s="50" t="e">
        <f>K70+#REF!+K71+K72+K73+K74+K75</f>
        <v>#REF!</v>
      </c>
      <c r="L69" s="50" t="e">
        <f t="shared" si="10"/>
        <v>#REF!</v>
      </c>
      <c r="M69" s="50" t="e">
        <f>M70+#REF!+M71+M72+M73+M74+M75</f>
        <v>#REF!</v>
      </c>
      <c r="N69" s="50" t="e">
        <f>N70+#REF!+N71+N72+N73+N74+N75</f>
        <v>#REF!</v>
      </c>
      <c r="O69" s="50" t="e">
        <f>O70+#REF!+O71+O72+O73+O74+O75</f>
        <v>#REF!</v>
      </c>
      <c r="P69" s="51" t="e">
        <f>P70+#REF!+P71+P72+P73+P74+P75</f>
        <v>#REF!</v>
      </c>
      <c r="Q69" s="50" t="e">
        <f>Q70+#REF!+Q71+Q72+Q73+Q74+Q75</f>
        <v>#REF!</v>
      </c>
      <c r="R69" s="50" t="e">
        <f>R70+#REF!+R71+R72+R73+R74+R75</f>
        <v>#REF!</v>
      </c>
      <c r="S69" s="50" t="e">
        <f>S70+#REF!+S71+S72+S73+S74+S75</f>
        <v>#REF!</v>
      </c>
      <c r="T69" s="51" t="e">
        <f t="shared" si="14"/>
        <v>#REF!</v>
      </c>
      <c r="U69" s="50" t="e">
        <f>U70+#REF!+U71+U72+U73+U74+U75</f>
        <v>#REF!</v>
      </c>
      <c r="V69" s="50" t="e">
        <f>V70+#REF!+V71+V72+V73+V74+V75</f>
        <v>#REF!</v>
      </c>
      <c r="W69" s="50" t="e">
        <f>W70+#REF!+W71+W72+W73+W75</f>
        <v>#REF!</v>
      </c>
      <c r="X69" s="52">
        <f>X70+X71+X72+X73+X75</f>
        <v>20054.440999999999</v>
      </c>
      <c r="Y69" s="52">
        <f t="shared" ref="Y69:Z69" si="91">Y70+Y71+Y72+Y73+Y75</f>
        <v>0</v>
      </c>
      <c r="Z69" s="52">
        <f t="shared" si="91"/>
        <v>20054.440999999999</v>
      </c>
      <c r="AA69" s="52">
        <f t="shared" ref="AA69:AB69" si="92">AA70+AA71+AA72+AA73+AA75</f>
        <v>0</v>
      </c>
      <c r="AB69" s="52">
        <f t="shared" si="92"/>
        <v>20054.440999999999</v>
      </c>
      <c r="AC69" s="52">
        <f t="shared" ref="AC69:AD69" si="93">AC70+AC71+AC72+AC73+AC75</f>
        <v>0</v>
      </c>
      <c r="AD69" s="52">
        <f t="shared" si="93"/>
        <v>20054.440999999999</v>
      </c>
      <c r="AE69" s="52">
        <f t="shared" ref="AE69:AF69" si="94">AE70+AE71+AE72+AE73+AE75</f>
        <v>0</v>
      </c>
      <c r="AF69" s="52">
        <f t="shared" si="94"/>
        <v>20054.440999999999</v>
      </c>
      <c r="AG69" s="52">
        <f t="shared" ref="AG69:AH69" si="95">AG70+AG71+AG72+AG73+AG75</f>
        <v>41.2</v>
      </c>
      <c r="AH69" s="52">
        <f t="shared" si="95"/>
        <v>20095.640999999996</v>
      </c>
      <c r="AI69" s="52">
        <f t="shared" ref="AI69:AJ69" si="96">AI70+AI71+AI72+AI73+AI75</f>
        <v>1753.1999999999998</v>
      </c>
      <c r="AJ69" s="52">
        <f t="shared" si="96"/>
        <v>21848.840999999997</v>
      </c>
      <c r="AK69" s="52">
        <f t="shared" ref="AK69" si="97">AK70+AK71+AK72+AK73+AK75</f>
        <v>0</v>
      </c>
      <c r="AL69" s="50">
        <f t="shared" ref="AL69" si="98">AL70+AL71+AL72+AL73+AL75</f>
        <v>25698.171000000002</v>
      </c>
      <c r="AM69" t="s">
        <v>204</v>
      </c>
    </row>
    <row r="70" spans="1:39">
      <c r="A70" s="53" t="s">
        <v>60</v>
      </c>
      <c r="B70" s="53" t="s">
        <v>134</v>
      </c>
      <c r="C70" s="53" t="s">
        <v>2</v>
      </c>
      <c r="D70" s="53" t="s">
        <v>214</v>
      </c>
      <c r="E70" s="35" t="s">
        <v>63</v>
      </c>
      <c r="F70" s="36">
        <v>611</v>
      </c>
      <c r="G70" s="36"/>
      <c r="H70" s="55">
        <f t="shared" si="8"/>
        <v>611</v>
      </c>
      <c r="I70" s="55"/>
      <c r="J70" s="55">
        <f t="shared" si="9"/>
        <v>611</v>
      </c>
      <c r="K70" s="55"/>
      <c r="L70" s="55">
        <f t="shared" si="10"/>
        <v>611</v>
      </c>
      <c r="M70" s="55"/>
      <c r="N70" s="55">
        <f>L70+M70</f>
        <v>611</v>
      </c>
      <c r="O70" s="55"/>
      <c r="P70" s="56">
        <f t="shared" si="12"/>
        <v>611</v>
      </c>
      <c r="Q70" s="55"/>
      <c r="R70" s="55">
        <f t="shared" si="79"/>
        <v>611</v>
      </c>
      <c r="S70" s="55"/>
      <c r="T70" s="56">
        <f t="shared" si="14"/>
        <v>611</v>
      </c>
      <c r="U70" s="55"/>
      <c r="V70" s="55">
        <v>548</v>
      </c>
      <c r="W70" s="55"/>
      <c r="X70" s="57">
        <v>137</v>
      </c>
      <c r="Y70" s="38"/>
      <c r="Z70" s="38">
        <f>X70+Y70</f>
        <v>137</v>
      </c>
      <c r="AA70" s="38"/>
      <c r="AB70" s="38">
        <f>Z70+AA70</f>
        <v>137</v>
      </c>
      <c r="AC70" s="38"/>
      <c r="AD70" s="38">
        <f>AB70+AC70</f>
        <v>137</v>
      </c>
      <c r="AE70" s="38"/>
      <c r="AF70" s="38">
        <f>AD70+AE70</f>
        <v>137</v>
      </c>
      <c r="AG70" s="38"/>
      <c r="AH70" s="38">
        <f>AF70+AG70</f>
        <v>137</v>
      </c>
      <c r="AI70" s="38"/>
      <c r="AJ70" s="38">
        <f>AH70+AI70</f>
        <v>137</v>
      </c>
      <c r="AK70" s="38"/>
      <c r="AL70" s="72">
        <v>209.5</v>
      </c>
    </row>
    <row r="71" spans="1:39">
      <c r="A71" s="53" t="s">
        <v>34</v>
      </c>
      <c r="B71" s="53" t="s">
        <v>134</v>
      </c>
      <c r="C71" s="53" t="s">
        <v>2</v>
      </c>
      <c r="D71" s="53" t="s">
        <v>214</v>
      </c>
      <c r="E71" s="35" t="s">
        <v>63</v>
      </c>
      <c r="F71" s="36">
        <v>4926</v>
      </c>
      <c r="G71" s="36"/>
      <c r="H71" s="55">
        <f t="shared" si="8"/>
        <v>4926</v>
      </c>
      <c r="I71" s="55"/>
      <c r="J71" s="55">
        <f t="shared" si="9"/>
        <v>4926</v>
      </c>
      <c r="K71" s="55">
        <v>333.7</v>
      </c>
      <c r="L71" s="55">
        <f t="shared" si="10"/>
        <v>5259.7</v>
      </c>
      <c r="M71" s="55"/>
      <c r="N71" s="55">
        <f t="shared" ref="N71:N75" si="99">L71+M71</f>
        <v>5259.7</v>
      </c>
      <c r="O71" s="55"/>
      <c r="P71" s="56">
        <f t="shared" si="12"/>
        <v>5259.7</v>
      </c>
      <c r="Q71" s="55"/>
      <c r="R71" s="55">
        <f t="shared" si="79"/>
        <v>5259.7</v>
      </c>
      <c r="S71" s="55"/>
      <c r="T71" s="56">
        <f t="shared" si="14"/>
        <v>5259.7</v>
      </c>
      <c r="U71" s="55"/>
      <c r="V71" s="55">
        <v>4824.7</v>
      </c>
      <c r="W71" s="55"/>
      <c r="X71" s="57">
        <v>5870.78</v>
      </c>
      <c r="Y71" s="38"/>
      <c r="Z71" s="38">
        <f t="shared" ref="Z71:Z75" si="100">X71+Y71</f>
        <v>5870.78</v>
      </c>
      <c r="AA71" s="38"/>
      <c r="AB71" s="38">
        <f t="shared" ref="AB71:AB75" si="101">Z71+AA71</f>
        <v>5870.78</v>
      </c>
      <c r="AC71" s="38">
        <v>0.31</v>
      </c>
      <c r="AD71" s="38">
        <f t="shared" ref="AD71:AF75" si="102">AB71+AC71</f>
        <v>5871.09</v>
      </c>
      <c r="AE71" s="38"/>
      <c r="AF71" s="38">
        <f t="shared" si="102"/>
        <v>5871.09</v>
      </c>
      <c r="AG71" s="38">
        <v>41.2</v>
      </c>
      <c r="AH71" s="38">
        <f t="shared" ref="AH71:AH75" si="103">AF71+AG71</f>
        <v>5912.29</v>
      </c>
      <c r="AI71" s="38">
        <v>445.4</v>
      </c>
      <c r="AJ71" s="38">
        <f t="shared" ref="AJ71:AJ75" si="104">AH71+AI71</f>
        <v>6357.69</v>
      </c>
      <c r="AK71" s="38"/>
      <c r="AL71" s="72">
        <v>6243.17</v>
      </c>
    </row>
    <row r="72" spans="1:39">
      <c r="A72" s="53" t="s">
        <v>61</v>
      </c>
      <c r="B72" s="53" t="s">
        <v>134</v>
      </c>
      <c r="C72" s="53" t="s">
        <v>2</v>
      </c>
      <c r="D72" s="53" t="s">
        <v>214</v>
      </c>
      <c r="E72" s="35" t="s">
        <v>63</v>
      </c>
      <c r="F72" s="36">
        <v>5865</v>
      </c>
      <c r="G72" s="36"/>
      <c r="H72" s="55">
        <f t="shared" si="8"/>
        <v>5865</v>
      </c>
      <c r="I72" s="55"/>
      <c r="J72" s="55">
        <f t="shared" si="9"/>
        <v>5865</v>
      </c>
      <c r="K72" s="55"/>
      <c r="L72" s="55">
        <f t="shared" si="10"/>
        <v>5865</v>
      </c>
      <c r="M72" s="55"/>
      <c r="N72" s="55">
        <f t="shared" si="99"/>
        <v>5865</v>
      </c>
      <c r="O72" s="55"/>
      <c r="P72" s="56">
        <f t="shared" si="12"/>
        <v>5865</v>
      </c>
      <c r="Q72" s="55"/>
      <c r="R72" s="55">
        <f t="shared" si="79"/>
        <v>5865</v>
      </c>
      <c r="S72" s="55"/>
      <c r="T72" s="56">
        <f t="shared" si="14"/>
        <v>5865</v>
      </c>
      <c r="U72" s="55"/>
      <c r="V72" s="55">
        <v>4943</v>
      </c>
      <c r="W72" s="55"/>
      <c r="X72" s="57">
        <v>8348.9</v>
      </c>
      <c r="Y72" s="38"/>
      <c r="Z72" s="38">
        <f t="shared" si="100"/>
        <v>8348.9</v>
      </c>
      <c r="AA72" s="38"/>
      <c r="AB72" s="38">
        <f t="shared" si="101"/>
        <v>8348.9</v>
      </c>
      <c r="AC72" s="38"/>
      <c r="AD72" s="38">
        <f t="shared" si="102"/>
        <v>8348.9</v>
      </c>
      <c r="AE72" s="38"/>
      <c r="AF72" s="38">
        <f t="shared" si="102"/>
        <v>8348.9</v>
      </c>
      <c r="AG72" s="38"/>
      <c r="AH72" s="38">
        <f t="shared" si="103"/>
        <v>8348.9</v>
      </c>
      <c r="AI72" s="38">
        <v>1256.3</v>
      </c>
      <c r="AJ72" s="38">
        <f t="shared" si="104"/>
        <v>9605.1999999999989</v>
      </c>
      <c r="AK72" s="38"/>
      <c r="AL72" s="72">
        <v>7958.4</v>
      </c>
    </row>
    <row r="73" spans="1:39">
      <c r="A73" s="53" t="s">
        <v>55</v>
      </c>
      <c r="B73" s="53" t="s">
        <v>134</v>
      </c>
      <c r="C73" s="53" t="s">
        <v>2</v>
      </c>
      <c r="D73" s="53" t="s">
        <v>214</v>
      </c>
      <c r="E73" s="35" t="s">
        <v>63</v>
      </c>
      <c r="F73" s="36">
        <v>1836.7</v>
      </c>
      <c r="G73" s="36"/>
      <c r="H73" s="55">
        <f t="shared" si="8"/>
        <v>1836.7</v>
      </c>
      <c r="I73" s="55"/>
      <c r="J73" s="55">
        <f t="shared" si="9"/>
        <v>1836.7</v>
      </c>
      <c r="K73" s="55"/>
      <c r="L73" s="55">
        <f t="shared" si="10"/>
        <v>1836.7</v>
      </c>
      <c r="M73" s="55">
        <v>4180.3</v>
      </c>
      <c r="N73" s="55">
        <f t="shared" si="99"/>
        <v>6017</v>
      </c>
      <c r="O73" s="55"/>
      <c r="P73" s="56">
        <f t="shared" si="12"/>
        <v>6017</v>
      </c>
      <c r="Q73" s="55">
        <v>-928.3</v>
      </c>
      <c r="R73" s="55">
        <f t="shared" si="79"/>
        <v>5088.7</v>
      </c>
      <c r="S73" s="55">
        <v>928.3</v>
      </c>
      <c r="T73" s="56">
        <f t="shared" si="14"/>
        <v>6017</v>
      </c>
      <c r="U73" s="55">
        <v>-98.4</v>
      </c>
      <c r="V73" s="55">
        <v>2951.3</v>
      </c>
      <c r="W73" s="55"/>
      <c r="X73" s="57">
        <v>3028.261</v>
      </c>
      <c r="Y73" s="38"/>
      <c r="Z73" s="38">
        <f t="shared" si="100"/>
        <v>3028.261</v>
      </c>
      <c r="AA73" s="38"/>
      <c r="AB73" s="38">
        <f t="shared" si="101"/>
        <v>3028.261</v>
      </c>
      <c r="AC73" s="38"/>
      <c r="AD73" s="38">
        <f t="shared" si="102"/>
        <v>3028.261</v>
      </c>
      <c r="AE73" s="38"/>
      <c r="AF73" s="38">
        <f t="shared" si="102"/>
        <v>3028.261</v>
      </c>
      <c r="AG73" s="38"/>
      <c r="AH73" s="38">
        <f t="shared" si="103"/>
        <v>3028.261</v>
      </c>
      <c r="AI73" s="38"/>
      <c r="AJ73" s="38">
        <f t="shared" si="104"/>
        <v>3028.261</v>
      </c>
      <c r="AK73" s="38"/>
      <c r="AL73" s="72">
        <v>3742.7719999999999</v>
      </c>
    </row>
    <row r="74" spans="1:39" hidden="1">
      <c r="A74" s="68" t="s">
        <v>62</v>
      </c>
      <c r="B74" s="53" t="s">
        <v>134</v>
      </c>
      <c r="C74" s="53" t="s">
        <v>2</v>
      </c>
      <c r="D74" s="53" t="s">
        <v>214</v>
      </c>
      <c r="E74" s="35" t="s">
        <v>63</v>
      </c>
      <c r="F74" s="36">
        <v>155.9</v>
      </c>
      <c r="G74" s="36"/>
      <c r="H74" s="55">
        <f t="shared" si="8"/>
        <v>155.9</v>
      </c>
      <c r="I74" s="55"/>
      <c r="J74" s="55">
        <f t="shared" si="9"/>
        <v>155.9</v>
      </c>
      <c r="K74" s="55">
        <v>-65</v>
      </c>
      <c r="L74" s="55">
        <f t="shared" si="10"/>
        <v>90.9</v>
      </c>
      <c r="M74" s="55"/>
      <c r="N74" s="55">
        <f t="shared" si="99"/>
        <v>90.9</v>
      </c>
      <c r="O74" s="55"/>
      <c r="P74" s="56">
        <f t="shared" si="12"/>
        <v>90.9</v>
      </c>
      <c r="Q74" s="55"/>
      <c r="R74" s="55">
        <f t="shared" si="79"/>
        <v>90.9</v>
      </c>
      <c r="S74" s="55"/>
      <c r="T74" s="56">
        <f t="shared" si="14"/>
        <v>90.9</v>
      </c>
      <c r="U74" s="55">
        <v>135.69999999999999</v>
      </c>
      <c r="V74" s="55"/>
      <c r="W74" s="55"/>
      <c r="X74" s="57"/>
      <c r="Y74" s="38"/>
      <c r="Z74" s="38">
        <f t="shared" si="100"/>
        <v>0</v>
      </c>
      <c r="AA74" s="38"/>
      <c r="AB74" s="38">
        <f t="shared" si="101"/>
        <v>0</v>
      </c>
      <c r="AC74" s="38"/>
      <c r="AD74" s="38">
        <f t="shared" si="102"/>
        <v>0</v>
      </c>
      <c r="AE74" s="38"/>
      <c r="AF74" s="38">
        <f t="shared" si="102"/>
        <v>0</v>
      </c>
      <c r="AG74" s="38"/>
      <c r="AH74" s="38">
        <f t="shared" si="103"/>
        <v>0</v>
      </c>
      <c r="AI74" s="38"/>
      <c r="AJ74" s="38">
        <f t="shared" si="104"/>
        <v>0</v>
      </c>
      <c r="AK74" s="38"/>
      <c r="AL74" s="72"/>
    </row>
    <row r="75" spans="1:39">
      <c r="A75" s="53" t="s">
        <v>26</v>
      </c>
      <c r="B75" s="53" t="s">
        <v>134</v>
      </c>
      <c r="C75" s="53" t="s">
        <v>2</v>
      </c>
      <c r="D75" s="53" t="s">
        <v>214</v>
      </c>
      <c r="E75" s="35" t="s">
        <v>63</v>
      </c>
      <c r="F75" s="36">
        <v>4401.6000000000004</v>
      </c>
      <c r="G75" s="36"/>
      <c r="H75" s="55">
        <f t="shared" si="8"/>
        <v>4401.6000000000004</v>
      </c>
      <c r="I75" s="55"/>
      <c r="J75" s="55">
        <f t="shared" si="9"/>
        <v>4401.6000000000004</v>
      </c>
      <c r="K75" s="55"/>
      <c r="L75" s="55">
        <f t="shared" si="10"/>
        <v>4401.6000000000004</v>
      </c>
      <c r="M75" s="55">
        <v>1362.4</v>
      </c>
      <c r="N75" s="55">
        <f t="shared" si="99"/>
        <v>5764</v>
      </c>
      <c r="O75" s="55"/>
      <c r="P75" s="56">
        <f t="shared" si="12"/>
        <v>5764</v>
      </c>
      <c r="Q75" s="55"/>
      <c r="R75" s="55">
        <f t="shared" si="79"/>
        <v>5764</v>
      </c>
      <c r="S75" s="55"/>
      <c r="T75" s="56">
        <f t="shared" si="14"/>
        <v>5764</v>
      </c>
      <c r="U75" s="55"/>
      <c r="V75" s="55">
        <v>5460</v>
      </c>
      <c r="W75" s="55"/>
      <c r="X75" s="57">
        <v>2669.5</v>
      </c>
      <c r="Y75" s="38"/>
      <c r="Z75" s="38">
        <f t="shared" si="100"/>
        <v>2669.5</v>
      </c>
      <c r="AA75" s="38"/>
      <c r="AB75" s="38">
        <f t="shared" si="101"/>
        <v>2669.5</v>
      </c>
      <c r="AC75" s="38">
        <v>-0.31</v>
      </c>
      <c r="AD75" s="38">
        <f t="shared" si="102"/>
        <v>2669.19</v>
      </c>
      <c r="AE75" s="38"/>
      <c r="AF75" s="38">
        <f t="shared" si="102"/>
        <v>2669.19</v>
      </c>
      <c r="AG75" s="38"/>
      <c r="AH75" s="38">
        <f t="shared" si="103"/>
        <v>2669.19</v>
      </c>
      <c r="AI75" s="38">
        <v>51.5</v>
      </c>
      <c r="AJ75" s="38">
        <f t="shared" si="104"/>
        <v>2720.69</v>
      </c>
      <c r="AK75" s="38"/>
      <c r="AL75" s="72">
        <v>7544.3289999999997</v>
      </c>
    </row>
    <row r="76" spans="1:39" ht="26.25">
      <c r="A76" s="48" t="s">
        <v>0</v>
      </c>
      <c r="B76" s="48" t="s">
        <v>136</v>
      </c>
      <c r="C76" s="48" t="s">
        <v>2</v>
      </c>
      <c r="D76" s="48" t="s">
        <v>0</v>
      </c>
      <c r="E76" s="30" t="s">
        <v>135</v>
      </c>
      <c r="F76" s="31">
        <v>49751.9</v>
      </c>
      <c r="G76" s="31"/>
      <c r="H76" s="50">
        <f t="shared" si="8"/>
        <v>49751.9</v>
      </c>
      <c r="I76" s="50"/>
      <c r="J76" s="50">
        <f t="shared" si="9"/>
        <v>49751.9</v>
      </c>
      <c r="K76" s="50"/>
      <c r="L76" s="50">
        <f t="shared" si="10"/>
        <v>49751.9</v>
      </c>
      <c r="M76" s="50" t="e">
        <f>#REF!+#REF!+M77+M83+M85+#REF!+#REF!+#REF!+#REF!+#REF!+M87+M100</f>
        <v>#REF!</v>
      </c>
      <c r="N76" s="50" t="e">
        <f>#REF!+#REF!+N77+N83+N85+#REF!+#REF!+#REF!+#REF!+#REF!+N87+N100</f>
        <v>#REF!</v>
      </c>
      <c r="O76" s="50" t="e">
        <f>#REF!+#REF!+O77+O83+O85+#REF!+#REF!+#REF!+#REF!+#REF!+O87+O100</f>
        <v>#REF!</v>
      </c>
      <c r="P76" s="51" t="e">
        <f>#REF!+#REF!+P77+P83+P85+#REF!+#REF!+#REF!+#REF!+#REF!+P87+P100</f>
        <v>#REF!</v>
      </c>
      <c r="Q76" s="50" t="e">
        <f>#REF!+#REF!+Q77+Q83+Q85+#REF!+#REF!+#REF!+#REF!+#REF!+Q87+Q100</f>
        <v>#REF!</v>
      </c>
      <c r="R76" s="50" t="e">
        <f>#REF!+#REF!+R77+R83+R85+#REF!+#REF!+#REF!+#REF!+#REF!+R87+R100+#REF!</f>
        <v>#REF!</v>
      </c>
      <c r="S76" s="50" t="e">
        <f>#REF!+#REF!+S77+S83+S85+#REF!+#REF!+#REF!+#REF!+#REF!+S87+S100+#REF!</f>
        <v>#REF!</v>
      </c>
      <c r="T76" s="51" t="e">
        <f t="shared" si="14"/>
        <v>#REF!</v>
      </c>
      <c r="U76" s="50" t="e">
        <f>#REF!+#REF!+U77+U83+U85+#REF!+#REF!+#REF!+#REF!+#REF!+U87+U100+#REF!</f>
        <v>#REF!</v>
      </c>
      <c r="V76" s="50" t="e">
        <f>#REF!+#REF!+V77+V83+V85+#REF!+#REF!+#REF!+#REF!+#REF!+V87+V100+#REF!+#REF!</f>
        <v>#REF!</v>
      </c>
      <c r="W76" s="50" t="e">
        <f>#REF!+#REF!+#REF!+W77+W83+W85+#REF!+#REF!+#REF!+#REF!+#REF!+W87+W100</f>
        <v>#REF!</v>
      </c>
      <c r="X76" s="52" t="e">
        <f>X77+X83+X85+#REF!+#REF!+#REF!+X87+X89+X91+X100+X93+X95</f>
        <v>#REF!</v>
      </c>
      <c r="Y76" s="52" t="e">
        <f>Y77+Y83+Y85+#REF!+#REF!+#REF!+Y87+Y89+Y91+Y100+Y93+Y95</f>
        <v>#REF!</v>
      </c>
      <c r="Z76" s="52">
        <f>Z77+Z83+Z85+Z87+Z89+Z91+Z100+Z93+Z95</f>
        <v>32249.8</v>
      </c>
      <c r="AA76" s="52">
        <f t="shared" ref="AA76:AB76" si="105">AA77+AA83+AA85+AA87+AA89+AA91+AA100+AA93+AA95</f>
        <v>0</v>
      </c>
      <c r="AB76" s="52">
        <f t="shared" si="105"/>
        <v>32249.8</v>
      </c>
      <c r="AC76" s="52">
        <f t="shared" ref="AC76:AD76" si="106">AC77+AC83+AC85+AC87+AC89+AC91+AC100+AC93+AC95</f>
        <v>-630.67000000000007</v>
      </c>
      <c r="AD76" s="52">
        <f t="shared" si="106"/>
        <v>31619.129999999997</v>
      </c>
      <c r="AE76" s="52">
        <f t="shared" ref="AE76:AF76" si="107">AE77+AE83+AE85+AE87+AE89+AE91+AE100+AE93+AE95</f>
        <v>0</v>
      </c>
      <c r="AF76" s="52">
        <f t="shared" si="107"/>
        <v>31619.129999999997</v>
      </c>
      <c r="AG76" s="52">
        <f t="shared" ref="AG76:AH76" si="108">AG77+AG83+AG85+AG87+AG89+AG91+AG100+AG93+AG95</f>
        <v>0</v>
      </c>
      <c r="AH76" s="52">
        <f t="shared" si="108"/>
        <v>31619.129999999997</v>
      </c>
      <c r="AI76" s="52">
        <f t="shared" ref="AI76:AJ76" si="109">AI77+AI83+AI85+AI87+AI89+AI91+AI100+AI93+AI95</f>
        <v>320.71199999999999</v>
      </c>
      <c r="AJ76" s="52">
        <f t="shared" si="109"/>
        <v>31939.841999999997</v>
      </c>
      <c r="AK76" s="52">
        <f t="shared" ref="AK76" si="110">AK77+AK83+AK85+AK87+AK89+AK91+AK100+AK93+AK95</f>
        <v>0</v>
      </c>
      <c r="AL76" s="50">
        <f>AL77+AL83+AL85+AL87+AL89+AL91+AL97+AL98+AL99+AL100+AL93+AL95</f>
        <v>17415</v>
      </c>
    </row>
    <row r="77" spans="1:39" ht="39">
      <c r="A77" s="48" t="s">
        <v>0</v>
      </c>
      <c r="B77" s="48" t="s">
        <v>143</v>
      </c>
      <c r="C77" s="48" t="s">
        <v>2</v>
      </c>
      <c r="D77" s="48" t="s">
        <v>214</v>
      </c>
      <c r="E77" s="60" t="s">
        <v>66</v>
      </c>
      <c r="F77" s="31">
        <v>7402.3</v>
      </c>
      <c r="G77" s="31"/>
      <c r="H77" s="50">
        <f t="shared" si="8"/>
        <v>7402.3</v>
      </c>
      <c r="I77" s="50"/>
      <c r="J77" s="50">
        <f t="shared" si="9"/>
        <v>7402.3</v>
      </c>
      <c r="K77" s="50"/>
      <c r="L77" s="50">
        <f t="shared" si="10"/>
        <v>7402.3</v>
      </c>
      <c r="M77" s="50" t="e">
        <f>#REF!+M78+M79+M80+M81+M82</f>
        <v>#REF!</v>
      </c>
      <c r="N77" s="50" t="e">
        <f>#REF!+N78+N79+N80+N81+N82</f>
        <v>#REF!</v>
      </c>
      <c r="O77" s="50" t="e">
        <f>#REF!+O78+O79+O80+O81+O82</f>
        <v>#REF!</v>
      </c>
      <c r="P77" s="51" t="e">
        <f>#REF!+P78+P79+P80+P81+P82</f>
        <v>#REF!</v>
      </c>
      <c r="Q77" s="50" t="e">
        <f>#REF!+Q78+Q79+Q80+Q81+Q82</f>
        <v>#REF!</v>
      </c>
      <c r="R77" s="50" t="e">
        <f>#REF!+R78+R79+R80+R81+R82</f>
        <v>#REF!</v>
      </c>
      <c r="S77" s="50"/>
      <c r="T77" s="50" t="e">
        <f>#REF!+T78+T79+T80+T81+T82</f>
        <v>#REF!</v>
      </c>
      <c r="U77" s="50" t="e">
        <f>#REF!+U78+U79+U80+U81+U82</f>
        <v>#REF!</v>
      </c>
      <c r="V77" s="50" t="e">
        <f>#REF!+V78+V79+V80+V81+V82</f>
        <v>#REF!</v>
      </c>
      <c r="W77" s="50" t="e">
        <f>#REF!+W78+W79+W80+W82</f>
        <v>#REF!</v>
      </c>
      <c r="X77" s="52">
        <f>X78+X79+X80+X82</f>
        <v>5499</v>
      </c>
      <c r="Y77" s="52">
        <f t="shared" ref="Y77:Z77" si="111">Y78+Y79+Y80+Y82</f>
        <v>0</v>
      </c>
      <c r="Z77" s="52">
        <f t="shared" si="111"/>
        <v>5499</v>
      </c>
      <c r="AA77" s="52">
        <f t="shared" ref="AA77:AB77" si="112">AA78+AA79+AA80+AA82</f>
        <v>0</v>
      </c>
      <c r="AB77" s="52">
        <f t="shared" si="112"/>
        <v>5499</v>
      </c>
      <c r="AC77" s="52">
        <f t="shared" ref="AC77:AD77" si="113">AC78+AC79+AC80+AC82</f>
        <v>0</v>
      </c>
      <c r="AD77" s="52">
        <f t="shared" si="113"/>
        <v>5499</v>
      </c>
      <c r="AE77" s="52">
        <f t="shared" ref="AE77:AF77" si="114">AE78+AE79+AE80+AE82</f>
        <v>0</v>
      </c>
      <c r="AF77" s="52">
        <f t="shared" si="114"/>
        <v>5499</v>
      </c>
      <c r="AG77" s="52">
        <f t="shared" ref="AG77:AH77" si="115">AG78+AG79+AG80+AG82</f>
        <v>0</v>
      </c>
      <c r="AH77" s="52">
        <f t="shared" si="115"/>
        <v>5499</v>
      </c>
      <c r="AI77" s="52">
        <f t="shared" ref="AI77:AJ77" si="116">AI78+AI79+AI80+AI82</f>
        <v>87.5</v>
      </c>
      <c r="AJ77" s="52">
        <f t="shared" si="116"/>
        <v>5586.5</v>
      </c>
      <c r="AK77" s="52">
        <f t="shared" ref="AK77" si="117">AK78+AK79+AK80+AK82</f>
        <v>0</v>
      </c>
      <c r="AL77" s="50">
        <f t="shared" ref="AL77" si="118">AL78+AL79+AL80+AL82</f>
        <v>4187.6000000000004</v>
      </c>
    </row>
    <row r="78" spans="1:39" ht="39">
      <c r="A78" s="53" t="s">
        <v>34</v>
      </c>
      <c r="B78" s="53" t="s">
        <v>144</v>
      </c>
      <c r="C78" s="53" t="s">
        <v>2</v>
      </c>
      <c r="D78" s="53" t="s">
        <v>214</v>
      </c>
      <c r="E78" s="35" t="s">
        <v>67</v>
      </c>
      <c r="F78" s="36">
        <v>1320</v>
      </c>
      <c r="G78" s="36"/>
      <c r="H78" s="55">
        <f t="shared" si="8"/>
        <v>1320</v>
      </c>
      <c r="I78" s="55">
        <v>2747</v>
      </c>
      <c r="J78" s="55">
        <f t="shared" si="9"/>
        <v>4067</v>
      </c>
      <c r="K78" s="55"/>
      <c r="L78" s="55">
        <f t="shared" si="10"/>
        <v>4067</v>
      </c>
      <c r="M78" s="55">
        <v>-2747</v>
      </c>
      <c r="N78" s="55">
        <f>L78+M78</f>
        <v>1320</v>
      </c>
      <c r="O78" s="55"/>
      <c r="P78" s="56">
        <f t="shared" si="12"/>
        <v>1320</v>
      </c>
      <c r="Q78" s="55"/>
      <c r="R78" s="55">
        <f t="shared" si="79"/>
        <v>1320</v>
      </c>
      <c r="S78" s="55"/>
      <c r="T78" s="56">
        <f t="shared" ref="T78:T118" si="119">R78+S78</f>
        <v>1320</v>
      </c>
      <c r="U78" s="55">
        <v>92.7</v>
      </c>
      <c r="V78" s="55">
        <v>1550.3</v>
      </c>
      <c r="W78" s="55"/>
      <c r="X78" s="57">
        <v>1972</v>
      </c>
      <c r="Y78" s="38"/>
      <c r="Z78" s="38">
        <f>X78+Y78</f>
        <v>1972</v>
      </c>
      <c r="AA78" s="38"/>
      <c r="AB78" s="38">
        <f>Z78+AA78</f>
        <v>1972</v>
      </c>
      <c r="AC78" s="38"/>
      <c r="AD78" s="38">
        <f>AB78+AC78</f>
        <v>1972</v>
      </c>
      <c r="AE78" s="38"/>
      <c r="AF78" s="38">
        <f>AD78+AE78</f>
        <v>1972</v>
      </c>
      <c r="AG78" s="38"/>
      <c r="AH78" s="38">
        <f>AF78+AG78</f>
        <v>1972</v>
      </c>
      <c r="AI78" s="38"/>
      <c r="AJ78" s="38">
        <f>AH78+AI78</f>
        <v>1972</v>
      </c>
      <c r="AK78" s="38">
        <v>-52</v>
      </c>
      <c r="AL78" s="72">
        <v>867.55</v>
      </c>
    </row>
    <row r="79" spans="1:39" ht="39">
      <c r="A79" s="53" t="s">
        <v>61</v>
      </c>
      <c r="B79" s="53" t="s">
        <v>144</v>
      </c>
      <c r="C79" s="53" t="s">
        <v>2</v>
      </c>
      <c r="D79" s="53" t="s">
        <v>214</v>
      </c>
      <c r="E79" s="35" t="s">
        <v>67</v>
      </c>
      <c r="F79" s="36">
        <v>349</v>
      </c>
      <c r="G79" s="36"/>
      <c r="H79" s="55">
        <f t="shared" si="8"/>
        <v>349</v>
      </c>
      <c r="I79" s="55"/>
      <c r="J79" s="55">
        <f t="shared" si="9"/>
        <v>349</v>
      </c>
      <c r="K79" s="55"/>
      <c r="L79" s="55">
        <f t="shared" si="10"/>
        <v>349</v>
      </c>
      <c r="M79" s="55"/>
      <c r="N79" s="55">
        <f t="shared" ref="N79:N90" si="120">L79+M79</f>
        <v>349</v>
      </c>
      <c r="O79" s="55"/>
      <c r="P79" s="56">
        <f t="shared" ref="P79:P118" si="121">N79+O79</f>
        <v>349</v>
      </c>
      <c r="Q79" s="55"/>
      <c r="R79" s="55">
        <f t="shared" si="79"/>
        <v>349</v>
      </c>
      <c r="S79" s="55"/>
      <c r="T79" s="56">
        <f t="shared" si="119"/>
        <v>349</v>
      </c>
      <c r="U79" s="55">
        <v>13.4</v>
      </c>
      <c r="V79" s="55">
        <v>471</v>
      </c>
      <c r="W79" s="55"/>
      <c r="X79" s="57">
        <v>375</v>
      </c>
      <c r="Y79" s="38"/>
      <c r="Z79" s="38">
        <f t="shared" ref="Z79:Z82" si="122">X79+Y79</f>
        <v>375</v>
      </c>
      <c r="AA79" s="38"/>
      <c r="AB79" s="38">
        <f t="shared" ref="AB79:AB82" si="123">Z79+AA79</f>
        <v>375</v>
      </c>
      <c r="AC79" s="38"/>
      <c r="AD79" s="38">
        <f t="shared" ref="AD79:AF82" si="124">AB79+AC79</f>
        <v>375</v>
      </c>
      <c r="AE79" s="38"/>
      <c r="AF79" s="38">
        <f t="shared" si="124"/>
        <v>375</v>
      </c>
      <c r="AG79" s="38"/>
      <c r="AH79" s="38">
        <f t="shared" ref="AH79:AH82" si="125">AF79+AG79</f>
        <v>375</v>
      </c>
      <c r="AI79" s="38"/>
      <c r="AJ79" s="38">
        <f t="shared" ref="AJ79:AJ82" si="126">AH79+AI79</f>
        <v>375</v>
      </c>
      <c r="AK79" s="38">
        <v>52</v>
      </c>
      <c r="AL79" s="72">
        <v>342.45</v>
      </c>
    </row>
    <row r="80" spans="1:39" ht="39">
      <c r="A80" s="53" t="s">
        <v>55</v>
      </c>
      <c r="B80" s="53" t="s">
        <v>144</v>
      </c>
      <c r="C80" s="53" t="s">
        <v>2</v>
      </c>
      <c r="D80" s="53" t="s">
        <v>214</v>
      </c>
      <c r="E80" s="35" t="s">
        <v>67</v>
      </c>
      <c r="F80" s="36">
        <v>915.7</v>
      </c>
      <c r="G80" s="36"/>
      <c r="H80" s="55">
        <f t="shared" si="8"/>
        <v>915.7</v>
      </c>
      <c r="I80" s="55"/>
      <c r="J80" s="55">
        <f t="shared" si="9"/>
        <v>915.7</v>
      </c>
      <c r="K80" s="55"/>
      <c r="L80" s="55">
        <f t="shared" si="10"/>
        <v>915.7</v>
      </c>
      <c r="M80" s="55"/>
      <c r="N80" s="55">
        <f t="shared" si="120"/>
        <v>915.7</v>
      </c>
      <c r="O80" s="55"/>
      <c r="P80" s="56">
        <f t="shared" si="121"/>
        <v>915.7</v>
      </c>
      <c r="Q80" s="55"/>
      <c r="R80" s="55">
        <f t="shared" si="79"/>
        <v>915.7</v>
      </c>
      <c r="S80" s="55"/>
      <c r="T80" s="56">
        <f t="shared" si="119"/>
        <v>915.7</v>
      </c>
      <c r="U80" s="55"/>
      <c r="V80" s="55">
        <v>1112.4000000000001</v>
      </c>
      <c r="W80" s="55"/>
      <c r="X80" s="57">
        <v>1111.5999999999999</v>
      </c>
      <c r="Y80" s="38"/>
      <c r="Z80" s="38">
        <f t="shared" si="122"/>
        <v>1111.5999999999999</v>
      </c>
      <c r="AA80" s="38"/>
      <c r="AB80" s="38">
        <f t="shared" si="123"/>
        <v>1111.5999999999999</v>
      </c>
      <c r="AC80" s="38"/>
      <c r="AD80" s="38">
        <f t="shared" si="124"/>
        <v>1111.5999999999999</v>
      </c>
      <c r="AE80" s="38"/>
      <c r="AF80" s="38">
        <f t="shared" si="124"/>
        <v>1111.5999999999999</v>
      </c>
      <c r="AG80" s="38"/>
      <c r="AH80" s="38">
        <f t="shared" si="125"/>
        <v>1111.5999999999999</v>
      </c>
      <c r="AI80" s="38"/>
      <c r="AJ80" s="38">
        <f t="shared" si="126"/>
        <v>1111.5999999999999</v>
      </c>
      <c r="AK80" s="38"/>
      <c r="AL80" s="72">
        <v>1107.8</v>
      </c>
    </row>
    <row r="81" spans="1:38" ht="39" hidden="1">
      <c r="A81" s="53" t="s">
        <v>62</v>
      </c>
      <c r="B81" s="53" t="s">
        <v>144</v>
      </c>
      <c r="C81" s="53" t="s">
        <v>2</v>
      </c>
      <c r="D81" s="53" t="s">
        <v>214</v>
      </c>
      <c r="E81" s="35" t="s">
        <v>67</v>
      </c>
      <c r="F81" s="36">
        <v>3183</v>
      </c>
      <c r="G81" s="36"/>
      <c r="H81" s="55">
        <f t="shared" si="8"/>
        <v>3183</v>
      </c>
      <c r="I81" s="55"/>
      <c r="J81" s="55">
        <f t="shared" si="9"/>
        <v>3183</v>
      </c>
      <c r="K81" s="55"/>
      <c r="L81" s="55">
        <f t="shared" ref="L81:L119" si="127">J81+K81</f>
        <v>3183</v>
      </c>
      <c r="M81" s="55"/>
      <c r="N81" s="55">
        <f t="shared" si="120"/>
        <v>3183</v>
      </c>
      <c r="O81" s="55"/>
      <c r="P81" s="56">
        <f t="shared" si="121"/>
        <v>3183</v>
      </c>
      <c r="Q81" s="55"/>
      <c r="R81" s="55">
        <f t="shared" si="79"/>
        <v>3183</v>
      </c>
      <c r="S81" s="55"/>
      <c r="T81" s="56">
        <f t="shared" si="119"/>
        <v>3183</v>
      </c>
      <c r="U81" s="55">
        <v>637.4</v>
      </c>
      <c r="V81" s="55"/>
      <c r="W81" s="55"/>
      <c r="X81" s="57"/>
      <c r="Y81" s="38"/>
      <c r="Z81" s="38">
        <f t="shared" si="122"/>
        <v>0</v>
      </c>
      <c r="AA81" s="38"/>
      <c r="AB81" s="38">
        <f t="shared" si="123"/>
        <v>0</v>
      </c>
      <c r="AC81" s="38"/>
      <c r="AD81" s="38">
        <f t="shared" si="124"/>
        <v>0</v>
      </c>
      <c r="AE81" s="38"/>
      <c r="AF81" s="38">
        <f t="shared" si="124"/>
        <v>0</v>
      </c>
      <c r="AG81" s="38"/>
      <c r="AH81" s="38">
        <f t="shared" si="125"/>
        <v>0</v>
      </c>
      <c r="AI81" s="38"/>
      <c r="AJ81" s="38">
        <f t="shared" si="126"/>
        <v>0</v>
      </c>
      <c r="AK81" s="38"/>
      <c r="AL81" s="72"/>
    </row>
    <row r="82" spans="1:38" ht="39">
      <c r="A82" s="53" t="s">
        <v>26</v>
      </c>
      <c r="B82" s="53" t="s">
        <v>144</v>
      </c>
      <c r="C82" s="53" t="s">
        <v>2</v>
      </c>
      <c r="D82" s="53" t="s">
        <v>214</v>
      </c>
      <c r="E82" s="35" t="s">
        <v>67</v>
      </c>
      <c r="F82" s="36">
        <v>827.6</v>
      </c>
      <c r="G82" s="36"/>
      <c r="H82" s="55">
        <f t="shared" si="8"/>
        <v>827.6</v>
      </c>
      <c r="I82" s="55"/>
      <c r="J82" s="55">
        <f t="shared" si="9"/>
        <v>827.6</v>
      </c>
      <c r="K82" s="55"/>
      <c r="L82" s="55">
        <f t="shared" si="127"/>
        <v>827.6</v>
      </c>
      <c r="M82" s="55"/>
      <c r="N82" s="55">
        <f t="shared" si="120"/>
        <v>827.6</v>
      </c>
      <c r="O82" s="55"/>
      <c r="P82" s="56">
        <f t="shared" si="121"/>
        <v>827.6</v>
      </c>
      <c r="Q82" s="55"/>
      <c r="R82" s="55">
        <f t="shared" si="79"/>
        <v>827.6</v>
      </c>
      <c r="S82" s="55"/>
      <c r="T82" s="56">
        <f t="shared" si="119"/>
        <v>827.6</v>
      </c>
      <c r="U82" s="55">
        <v>8.6999999999999993</v>
      </c>
      <c r="V82" s="55">
        <v>4781.6000000000004</v>
      </c>
      <c r="W82" s="55">
        <v>-903</v>
      </c>
      <c r="X82" s="57">
        <v>2040.4</v>
      </c>
      <c r="Y82" s="38"/>
      <c r="Z82" s="38">
        <f t="shared" si="122"/>
        <v>2040.4</v>
      </c>
      <c r="AA82" s="38"/>
      <c r="AB82" s="38">
        <f t="shared" si="123"/>
        <v>2040.4</v>
      </c>
      <c r="AC82" s="38"/>
      <c r="AD82" s="38">
        <f t="shared" si="124"/>
        <v>2040.4</v>
      </c>
      <c r="AE82" s="38"/>
      <c r="AF82" s="38">
        <f t="shared" si="124"/>
        <v>2040.4</v>
      </c>
      <c r="AG82" s="38"/>
      <c r="AH82" s="38">
        <f t="shared" si="125"/>
        <v>2040.4</v>
      </c>
      <c r="AI82" s="38">
        <v>87.5</v>
      </c>
      <c r="AJ82" s="38">
        <f t="shared" si="126"/>
        <v>2127.9</v>
      </c>
      <c r="AK82" s="38"/>
      <c r="AL82" s="72">
        <v>1869.8</v>
      </c>
    </row>
    <row r="83" spans="1:38" ht="51.75">
      <c r="A83" s="48" t="s">
        <v>0</v>
      </c>
      <c r="B83" s="48" t="s">
        <v>145</v>
      </c>
      <c r="C83" s="48" t="s">
        <v>2</v>
      </c>
      <c r="D83" s="48" t="s">
        <v>214</v>
      </c>
      <c r="E83" s="60" t="s">
        <v>117</v>
      </c>
      <c r="F83" s="31">
        <v>2017</v>
      </c>
      <c r="G83" s="31"/>
      <c r="H83" s="50">
        <f t="shared" si="8"/>
        <v>2017</v>
      </c>
      <c r="I83" s="50">
        <v>-2017</v>
      </c>
      <c r="J83" s="55">
        <f t="shared" si="9"/>
        <v>0</v>
      </c>
      <c r="K83" s="55"/>
      <c r="L83" s="50">
        <f t="shared" si="127"/>
        <v>0</v>
      </c>
      <c r="M83" s="50">
        <v>2017</v>
      </c>
      <c r="N83" s="50">
        <f t="shared" si="120"/>
        <v>2017</v>
      </c>
      <c r="O83" s="50"/>
      <c r="P83" s="51">
        <f t="shared" si="121"/>
        <v>2017</v>
      </c>
      <c r="Q83" s="50"/>
      <c r="R83" s="50">
        <f t="shared" si="79"/>
        <v>2017</v>
      </c>
      <c r="S83" s="50"/>
      <c r="T83" s="51">
        <f t="shared" si="119"/>
        <v>2017</v>
      </c>
      <c r="U83" s="50">
        <v>362</v>
      </c>
      <c r="V83" s="50">
        <v>1320</v>
      </c>
      <c r="W83" s="50"/>
      <c r="X83" s="52">
        <f>X84</f>
        <v>3077</v>
      </c>
      <c r="Y83" s="52">
        <f t="shared" ref="Y83:AL83" si="128">Y84</f>
        <v>0</v>
      </c>
      <c r="Z83" s="52">
        <f t="shared" si="128"/>
        <v>3077</v>
      </c>
      <c r="AA83" s="52">
        <f t="shared" si="128"/>
        <v>0</v>
      </c>
      <c r="AB83" s="52">
        <f t="shared" si="128"/>
        <v>3077</v>
      </c>
      <c r="AC83" s="52">
        <f t="shared" si="128"/>
        <v>0</v>
      </c>
      <c r="AD83" s="52">
        <f t="shared" si="128"/>
        <v>3077</v>
      </c>
      <c r="AE83" s="52">
        <f t="shared" si="128"/>
        <v>0</v>
      </c>
      <c r="AF83" s="52">
        <f t="shared" si="128"/>
        <v>3077</v>
      </c>
      <c r="AG83" s="52">
        <f t="shared" si="128"/>
        <v>0</v>
      </c>
      <c r="AH83" s="52">
        <f t="shared" si="128"/>
        <v>3077</v>
      </c>
      <c r="AI83" s="52">
        <f t="shared" si="128"/>
        <v>0</v>
      </c>
      <c r="AJ83" s="52">
        <f t="shared" si="128"/>
        <v>3077</v>
      </c>
      <c r="AK83" s="52">
        <f t="shared" si="128"/>
        <v>0</v>
      </c>
      <c r="AL83" s="50">
        <f t="shared" si="128"/>
        <v>3087</v>
      </c>
    </row>
    <row r="84" spans="1:38" ht="51.75">
      <c r="A84" s="53" t="s">
        <v>34</v>
      </c>
      <c r="B84" s="53" t="s">
        <v>146</v>
      </c>
      <c r="C84" s="53" t="s">
        <v>2</v>
      </c>
      <c r="D84" s="53" t="s">
        <v>214</v>
      </c>
      <c r="E84" s="35" t="s">
        <v>118</v>
      </c>
      <c r="F84" s="36">
        <v>2017</v>
      </c>
      <c r="G84" s="36"/>
      <c r="H84" s="55">
        <f t="shared" si="8"/>
        <v>2017</v>
      </c>
      <c r="I84" s="55">
        <v>-2017</v>
      </c>
      <c r="J84" s="55">
        <f t="shared" si="9"/>
        <v>0</v>
      </c>
      <c r="K84" s="55"/>
      <c r="L84" s="55">
        <f t="shared" si="127"/>
        <v>0</v>
      </c>
      <c r="M84" s="55">
        <v>2017</v>
      </c>
      <c r="N84" s="55">
        <f t="shared" si="120"/>
        <v>2017</v>
      </c>
      <c r="O84" s="55"/>
      <c r="P84" s="56">
        <f t="shared" si="121"/>
        <v>2017</v>
      </c>
      <c r="Q84" s="55"/>
      <c r="R84" s="55">
        <f t="shared" si="79"/>
        <v>2017</v>
      </c>
      <c r="S84" s="55"/>
      <c r="T84" s="56">
        <f t="shared" si="119"/>
        <v>2017</v>
      </c>
      <c r="U84" s="55">
        <v>362</v>
      </c>
      <c r="V84" s="55">
        <v>1320</v>
      </c>
      <c r="W84" s="55"/>
      <c r="X84" s="57">
        <v>3077</v>
      </c>
      <c r="Y84" s="38"/>
      <c r="Z84" s="38">
        <f>X84+Y84</f>
        <v>3077</v>
      </c>
      <c r="AA84" s="38"/>
      <c r="AB84" s="38">
        <f>Z84+AA84</f>
        <v>3077</v>
      </c>
      <c r="AC84" s="38"/>
      <c r="AD84" s="38">
        <f>AB84+AC84</f>
        <v>3077</v>
      </c>
      <c r="AE84" s="38"/>
      <c r="AF84" s="38">
        <f>AD84+AE84</f>
        <v>3077</v>
      </c>
      <c r="AG84" s="38"/>
      <c r="AH84" s="38">
        <f>AF84+AG84</f>
        <v>3077</v>
      </c>
      <c r="AI84" s="38"/>
      <c r="AJ84" s="38">
        <f>AH84+AI84</f>
        <v>3077</v>
      </c>
      <c r="AK84" s="38"/>
      <c r="AL84" s="72">
        <v>3087</v>
      </c>
    </row>
    <row r="85" spans="1:38" ht="77.25">
      <c r="A85" s="48" t="s">
        <v>0</v>
      </c>
      <c r="B85" s="48" t="s">
        <v>147</v>
      </c>
      <c r="C85" s="48" t="s">
        <v>2</v>
      </c>
      <c r="D85" s="48" t="s">
        <v>214</v>
      </c>
      <c r="E85" s="30" t="s">
        <v>119</v>
      </c>
      <c r="F85" s="31">
        <v>730</v>
      </c>
      <c r="G85" s="31"/>
      <c r="H85" s="50">
        <f t="shared" si="8"/>
        <v>730</v>
      </c>
      <c r="I85" s="50">
        <v>-730</v>
      </c>
      <c r="J85" s="55">
        <f t="shared" si="9"/>
        <v>0</v>
      </c>
      <c r="K85" s="55"/>
      <c r="L85" s="50">
        <f t="shared" si="127"/>
        <v>0</v>
      </c>
      <c r="M85" s="50">
        <v>730</v>
      </c>
      <c r="N85" s="50">
        <f t="shared" si="120"/>
        <v>730</v>
      </c>
      <c r="O85" s="50"/>
      <c r="P85" s="51">
        <f t="shared" si="121"/>
        <v>730</v>
      </c>
      <c r="Q85" s="50"/>
      <c r="R85" s="50">
        <f t="shared" si="79"/>
        <v>730</v>
      </c>
      <c r="S85" s="50"/>
      <c r="T85" s="51">
        <f t="shared" si="119"/>
        <v>730</v>
      </c>
      <c r="U85" s="50">
        <v>103.6</v>
      </c>
      <c r="V85" s="50">
        <v>697.2</v>
      </c>
      <c r="W85" s="50"/>
      <c r="X85" s="52">
        <f>X86</f>
        <v>660.8</v>
      </c>
      <c r="Y85" s="52">
        <f t="shared" ref="Y85:AL85" si="129">Y86</f>
        <v>0</v>
      </c>
      <c r="Z85" s="52">
        <f t="shared" si="129"/>
        <v>660.8</v>
      </c>
      <c r="AA85" s="52">
        <f t="shared" si="129"/>
        <v>0</v>
      </c>
      <c r="AB85" s="52">
        <f t="shared" si="129"/>
        <v>660.8</v>
      </c>
      <c r="AC85" s="52">
        <f t="shared" si="129"/>
        <v>0</v>
      </c>
      <c r="AD85" s="52">
        <f t="shared" si="129"/>
        <v>660.8</v>
      </c>
      <c r="AE85" s="52">
        <f t="shared" si="129"/>
        <v>0</v>
      </c>
      <c r="AF85" s="52">
        <f t="shared" si="129"/>
        <v>660.8</v>
      </c>
      <c r="AG85" s="52">
        <f t="shared" si="129"/>
        <v>0</v>
      </c>
      <c r="AH85" s="52">
        <f t="shared" si="129"/>
        <v>660.8</v>
      </c>
      <c r="AI85" s="52">
        <f t="shared" si="129"/>
        <v>0</v>
      </c>
      <c r="AJ85" s="52">
        <f t="shared" si="129"/>
        <v>660.8</v>
      </c>
      <c r="AK85" s="52">
        <f t="shared" si="129"/>
        <v>0</v>
      </c>
      <c r="AL85" s="50">
        <f t="shared" si="129"/>
        <v>582.1</v>
      </c>
    </row>
    <row r="86" spans="1:38" ht="77.25">
      <c r="A86" s="53" t="s">
        <v>34</v>
      </c>
      <c r="B86" s="53" t="s">
        <v>148</v>
      </c>
      <c r="C86" s="53" t="s">
        <v>2</v>
      </c>
      <c r="D86" s="53" t="s">
        <v>214</v>
      </c>
      <c r="E86" s="35" t="s">
        <v>120</v>
      </c>
      <c r="F86" s="36">
        <v>730</v>
      </c>
      <c r="G86" s="36"/>
      <c r="H86" s="55">
        <f t="shared" si="8"/>
        <v>730</v>
      </c>
      <c r="I86" s="55">
        <v>-730</v>
      </c>
      <c r="J86" s="55">
        <f t="shared" si="9"/>
        <v>0</v>
      </c>
      <c r="K86" s="55"/>
      <c r="L86" s="55">
        <f t="shared" si="127"/>
        <v>0</v>
      </c>
      <c r="M86" s="55">
        <v>730</v>
      </c>
      <c r="N86" s="55">
        <f t="shared" si="120"/>
        <v>730</v>
      </c>
      <c r="O86" s="55"/>
      <c r="P86" s="56">
        <f t="shared" si="121"/>
        <v>730</v>
      </c>
      <c r="Q86" s="55"/>
      <c r="R86" s="55">
        <f t="shared" si="79"/>
        <v>730</v>
      </c>
      <c r="S86" s="55"/>
      <c r="T86" s="56">
        <f t="shared" si="119"/>
        <v>730</v>
      </c>
      <c r="U86" s="55">
        <v>103.6</v>
      </c>
      <c r="V86" s="55">
        <v>697.2</v>
      </c>
      <c r="W86" s="55"/>
      <c r="X86" s="57">
        <v>660.8</v>
      </c>
      <c r="Y86" s="38"/>
      <c r="Z86" s="38">
        <f>X86+Y86</f>
        <v>660.8</v>
      </c>
      <c r="AA86" s="38"/>
      <c r="AB86" s="38">
        <f>Z86+AA86</f>
        <v>660.8</v>
      </c>
      <c r="AC86" s="38"/>
      <c r="AD86" s="38">
        <f>AB86+AC86</f>
        <v>660.8</v>
      </c>
      <c r="AE86" s="38"/>
      <c r="AF86" s="38">
        <f>AD86+AE86</f>
        <v>660.8</v>
      </c>
      <c r="AG86" s="38"/>
      <c r="AH86" s="38">
        <f>AF86+AG86</f>
        <v>660.8</v>
      </c>
      <c r="AI86" s="38"/>
      <c r="AJ86" s="38">
        <f>AH86+AI86</f>
        <v>660.8</v>
      </c>
      <c r="AK86" s="38"/>
      <c r="AL86" s="72">
        <v>582.1</v>
      </c>
    </row>
    <row r="87" spans="1:38" ht="76.5" customHeight="1">
      <c r="A87" s="48" t="s">
        <v>0</v>
      </c>
      <c r="B87" s="48" t="s">
        <v>149</v>
      </c>
      <c r="C87" s="48" t="s">
        <v>2</v>
      </c>
      <c r="D87" s="48" t="s">
        <v>214</v>
      </c>
      <c r="E87" s="30" t="s">
        <v>115</v>
      </c>
      <c r="F87" s="31">
        <v>7369</v>
      </c>
      <c r="G87" s="31"/>
      <c r="H87" s="50">
        <f t="shared" ref="H87:H119" si="130">F87+G87</f>
        <v>7369</v>
      </c>
      <c r="I87" s="50"/>
      <c r="J87" s="50">
        <f t="shared" ref="J87:J118" si="131">H87+I87</f>
        <v>7369</v>
      </c>
      <c r="K87" s="50"/>
      <c r="L87" s="50">
        <f t="shared" si="127"/>
        <v>7369</v>
      </c>
      <c r="M87" s="50"/>
      <c r="N87" s="50">
        <f t="shared" si="120"/>
        <v>7369</v>
      </c>
      <c r="O87" s="50"/>
      <c r="P87" s="51">
        <f t="shared" si="121"/>
        <v>7369</v>
      </c>
      <c r="Q87" s="50">
        <v>1491.9</v>
      </c>
      <c r="R87" s="50">
        <f t="shared" si="79"/>
        <v>8860.9</v>
      </c>
      <c r="S87" s="50"/>
      <c r="T87" s="51">
        <f t="shared" si="119"/>
        <v>8860.9</v>
      </c>
      <c r="U87" s="50"/>
      <c r="V87" s="50">
        <v>654.6</v>
      </c>
      <c r="W87" s="50"/>
      <c r="X87" s="52">
        <f>X88</f>
        <v>1254.2</v>
      </c>
      <c r="Y87" s="52">
        <f t="shared" ref="Y87:AL87" si="132">Y88</f>
        <v>0</v>
      </c>
      <c r="Z87" s="52">
        <f t="shared" si="132"/>
        <v>1254.2</v>
      </c>
      <c r="AA87" s="52">
        <f t="shared" si="132"/>
        <v>0</v>
      </c>
      <c r="AB87" s="52">
        <f t="shared" si="132"/>
        <v>1254.2</v>
      </c>
      <c r="AC87" s="52">
        <f t="shared" si="132"/>
        <v>-627.1</v>
      </c>
      <c r="AD87" s="52">
        <f t="shared" si="132"/>
        <v>627.1</v>
      </c>
      <c r="AE87" s="52">
        <f t="shared" si="132"/>
        <v>0</v>
      </c>
      <c r="AF87" s="52">
        <f t="shared" si="132"/>
        <v>627.1</v>
      </c>
      <c r="AG87" s="52">
        <f t="shared" si="132"/>
        <v>0</v>
      </c>
      <c r="AH87" s="52">
        <f t="shared" si="132"/>
        <v>627.1</v>
      </c>
      <c r="AI87" s="52">
        <f t="shared" si="132"/>
        <v>0</v>
      </c>
      <c r="AJ87" s="52">
        <f t="shared" si="132"/>
        <v>627.1</v>
      </c>
      <c r="AK87" s="52">
        <f t="shared" si="132"/>
        <v>0</v>
      </c>
      <c r="AL87" s="50">
        <f t="shared" si="132"/>
        <v>1254.2</v>
      </c>
    </row>
    <row r="88" spans="1:38" ht="64.5">
      <c r="A88" s="53" t="s">
        <v>26</v>
      </c>
      <c r="B88" s="53" t="s">
        <v>150</v>
      </c>
      <c r="C88" s="53" t="s">
        <v>2</v>
      </c>
      <c r="D88" s="53" t="s">
        <v>214</v>
      </c>
      <c r="E88" s="35" t="s">
        <v>116</v>
      </c>
      <c r="F88" s="36">
        <v>7369</v>
      </c>
      <c r="G88" s="36"/>
      <c r="H88" s="55">
        <f t="shared" si="130"/>
        <v>7369</v>
      </c>
      <c r="I88" s="55"/>
      <c r="J88" s="55">
        <f t="shared" si="131"/>
        <v>7369</v>
      </c>
      <c r="K88" s="55"/>
      <c r="L88" s="55">
        <f t="shared" si="127"/>
        <v>7369</v>
      </c>
      <c r="M88" s="55"/>
      <c r="N88" s="55">
        <f t="shared" si="120"/>
        <v>7369</v>
      </c>
      <c r="O88" s="55"/>
      <c r="P88" s="56">
        <f t="shared" si="121"/>
        <v>7369</v>
      </c>
      <c r="Q88" s="55">
        <v>1491.9</v>
      </c>
      <c r="R88" s="55">
        <f t="shared" si="79"/>
        <v>8860.9</v>
      </c>
      <c r="S88" s="55"/>
      <c r="T88" s="56">
        <f t="shared" si="119"/>
        <v>8860.9</v>
      </c>
      <c r="U88" s="55"/>
      <c r="V88" s="55">
        <v>654.6</v>
      </c>
      <c r="W88" s="55"/>
      <c r="X88" s="57">
        <v>1254.2</v>
      </c>
      <c r="Y88" s="38"/>
      <c r="Z88" s="38">
        <f>X88+Y88</f>
        <v>1254.2</v>
      </c>
      <c r="AA88" s="38"/>
      <c r="AB88" s="38">
        <f>Z88+AA88</f>
        <v>1254.2</v>
      </c>
      <c r="AC88" s="38">
        <v>-627.1</v>
      </c>
      <c r="AD88" s="38">
        <f>AB88+AC88</f>
        <v>627.1</v>
      </c>
      <c r="AE88" s="38"/>
      <c r="AF88" s="38">
        <f>AD88+AE88</f>
        <v>627.1</v>
      </c>
      <c r="AG88" s="38"/>
      <c r="AH88" s="38">
        <f>AF88+AG88</f>
        <v>627.1</v>
      </c>
      <c r="AI88" s="38"/>
      <c r="AJ88" s="38">
        <f>AH88+AI88</f>
        <v>627.1</v>
      </c>
      <c r="AK88" s="38"/>
      <c r="AL88" s="72">
        <v>1254.2</v>
      </c>
    </row>
    <row r="89" spans="1:38" ht="39">
      <c r="A89" s="29" t="s">
        <v>0</v>
      </c>
      <c r="B89" s="29" t="s">
        <v>141</v>
      </c>
      <c r="C89" s="29" t="s">
        <v>2</v>
      </c>
      <c r="D89" s="29" t="s">
        <v>214</v>
      </c>
      <c r="E89" s="30" t="s">
        <v>64</v>
      </c>
      <c r="F89" s="31">
        <v>359.5</v>
      </c>
      <c r="G89" s="31"/>
      <c r="H89" s="31">
        <f t="shared" si="130"/>
        <v>359.5</v>
      </c>
      <c r="I89" s="31"/>
      <c r="J89" s="31">
        <f t="shared" si="131"/>
        <v>359.5</v>
      </c>
      <c r="K89" s="31"/>
      <c r="L89" s="31">
        <f t="shared" si="127"/>
        <v>359.5</v>
      </c>
      <c r="M89" s="31"/>
      <c r="N89" s="36">
        <f t="shared" si="120"/>
        <v>359.5</v>
      </c>
      <c r="O89" s="36"/>
      <c r="P89" s="39">
        <f t="shared" si="121"/>
        <v>359.5</v>
      </c>
      <c r="Q89" s="36">
        <v>-35.9</v>
      </c>
      <c r="R89" s="36">
        <f t="shared" ref="R89:R90" si="133">P89+Q89</f>
        <v>323.60000000000002</v>
      </c>
      <c r="S89" s="36"/>
      <c r="T89" s="32">
        <f t="shared" si="119"/>
        <v>323.60000000000002</v>
      </c>
      <c r="U89" s="31"/>
      <c r="V89" s="31">
        <v>366</v>
      </c>
      <c r="W89" s="31">
        <v>3.3</v>
      </c>
      <c r="X89" s="33">
        <f>X90</f>
        <v>406.9</v>
      </c>
      <c r="Y89" s="33">
        <f t="shared" ref="Y89:AL89" si="134">Y90</f>
        <v>0</v>
      </c>
      <c r="Z89" s="33">
        <f t="shared" si="134"/>
        <v>406.9</v>
      </c>
      <c r="AA89" s="33">
        <f t="shared" si="134"/>
        <v>0</v>
      </c>
      <c r="AB89" s="33">
        <f t="shared" si="134"/>
        <v>406.9</v>
      </c>
      <c r="AC89" s="33">
        <f t="shared" si="134"/>
        <v>0</v>
      </c>
      <c r="AD89" s="33">
        <f t="shared" si="134"/>
        <v>406.9</v>
      </c>
      <c r="AE89" s="33">
        <f t="shared" si="134"/>
        <v>0</v>
      </c>
      <c r="AF89" s="33">
        <f t="shared" si="134"/>
        <v>406.9</v>
      </c>
      <c r="AG89" s="33">
        <f t="shared" si="134"/>
        <v>0</v>
      </c>
      <c r="AH89" s="33">
        <f t="shared" si="134"/>
        <v>406.9</v>
      </c>
      <c r="AI89" s="33">
        <f t="shared" si="134"/>
        <v>0</v>
      </c>
      <c r="AJ89" s="33">
        <f t="shared" si="134"/>
        <v>406.9</v>
      </c>
      <c r="AK89" s="33">
        <f t="shared" si="134"/>
        <v>0</v>
      </c>
      <c r="AL89" s="31">
        <f t="shared" si="134"/>
        <v>509.1</v>
      </c>
    </row>
    <row r="90" spans="1:38" ht="39">
      <c r="A90" s="34" t="s">
        <v>55</v>
      </c>
      <c r="B90" s="34" t="s">
        <v>142</v>
      </c>
      <c r="C90" s="34" t="s">
        <v>2</v>
      </c>
      <c r="D90" s="34" t="s">
        <v>214</v>
      </c>
      <c r="E90" s="35" t="s">
        <v>65</v>
      </c>
      <c r="F90" s="36">
        <v>359.5</v>
      </c>
      <c r="G90" s="36"/>
      <c r="H90" s="36">
        <f t="shared" si="130"/>
        <v>359.5</v>
      </c>
      <c r="I90" s="36"/>
      <c r="J90" s="36">
        <f t="shared" si="131"/>
        <v>359.5</v>
      </c>
      <c r="K90" s="36"/>
      <c r="L90" s="36">
        <f t="shared" si="127"/>
        <v>359.5</v>
      </c>
      <c r="M90" s="36"/>
      <c r="N90" s="36">
        <f t="shared" si="120"/>
        <v>359.5</v>
      </c>
      <c r="O90" s="36"/>
      <c r="P90" s="39">
        <f t="shared" si="121"/>
        <v>359.5</v>
      </c>
      <c r="Q90" s="36">
        <v>-35.9</v>
      </c>
      <c r="R90" s="36">
        <f t="shared" si="133"/>
        <v>323.60000000000002</v>
      </c>
      <c r="S90" s="36"/>
      <c r="T90" s="39">
        <f t="shared" si="119"/>
        <v>323.60000000000002</v>
      </c>
      <c r="U90" s="36"/>
      <c r="V90" s="36">
        <v>366</v>
      </c>
      <c r="W90" s="36">
        <v>3.3</v>
      </c>
      <c r="X90" s="37">
        <v>406.9</v>
      </c>
      <c r="Y90" s="38"/>
      <c r="Z90" s="38">
        <f>X90+Y90</f>
        <v>406.9</v>
      </c>
      <c r="AA90" s="38"/>
      <c r="AB90" s="38">
        <f>Z90+AA90</f>
        <v>406.9</v>
      </c>
      <c r="AC90" s="38"/>
      <c r="AD90" s="38">
        <f>AB90+AC90</f>
        <v>406.9</v>
      </c>
      <c r="AE90" s="38"/>
      <c r="AF90" s="38">
        <f>AD90+AE90</f>
        <v>406.9</v>
      </c>
      <c r="AG90" s="38"/>
      <c r="AH90" s="38">
        <f>AF90+AG90</f>
        <v>406.9</v>
      </c>
      <c r="AI90" s="38"/>
      <c r="AJ90" s="38">
        <f>AH90+AI90</f>
        <v>406.9</v>
      </c>
      <c r="AK90" s="38"/>
      <c r="AL90" s="72">
        <v>509.1</v>
      </c>
    </row>
    <row r="91" spans="1:38" ht="51.75">
      <c r="A91" s="29" t="s">
        <v>0</v>
      </c>
      <c r="B91" s="29" t="s">
        <v>137</v>
      </c>
      <c r="C91" s="29" t="s">
        <v>2</v>
      </c>
      <c r="D91" s="29" t="s">
        <v>214</v>
      </c>
      <c r="E91" s="30" t="s">
        <v>138</v>
      </c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2"/>
      <c r="Q91" s="31"/>
      <c r="R91" s="31"/>
      <c r="S91" s="31">
        <v>0.4</v>
      </c>
      <c r="T91" s="39">
        <f t="shared" si="119"/>
        <v>0.4</v>
      </c>
      <c r="U91" s="36"/>
      <c r="V91" s="36">
        <v>18.600000000000001</v>
      </c>
      <c r="W91" s="36">
        <v>-5.4</v>
      </c>
      <c r="X91" s="33">
        <f>X92</f>
        <v>6</v>
      </c>
      <c r="Y91" s="33">
        <f t="shared" ref="Y91:AL91" si="135">Y92</f>
        <v>0</v>
      </c>
      <c r="Z91" s="33">
        <f t="shared" si="135"/>
        <v>6</v>
      </c>
      <c r="AA91" s="33">
        <f t="shared" si="135"/>
        <v>0</v>
      </c>
      <c r="AB91" s="33">
        <f t="shared" si="135"/>
        <v>6</v>
      </c>
      <c r="AC91" s="33">
        <f t="shared" si="135"/>
        <v>0</v>
      </c>
      <c r="AD91" s="33">
        <f t="shared" si="135"/>
        <v>6</v>
      </c>
      <c r="AE91" s="33">
        <f t="shared" si="135"/>
        <v>0</v>
      </c>
      <c r="AF91" s="33">
        <f t="shared" si="135"/>
        <v>6</v>
      </c>
      <c r="AG91" s="33">
        <f t="shared" si="135"/>
        <v>0</v>
      </c>
      <c r="AH91" s="33">
        <f t="shared" si="135"/>
        <v>6</v>
      </c>
      <c r="AI91" s="33">
        <f t="shared" si="135"/>
        <v>0</v>
      </c>
      <c r="AJ91" s="33">
        <f t="shared" si="135"/>
        <v>6</v>
      </c>
      <c r="AK91" s="33">
        <f t="shared" si="135"/>
        <v>0</v>
      </c>
      <c r="AL91" s="31">
        <f t="shared" si="135"/>
        <v>0.2</v>
      </c>
    </row>
    <row r="92" spans="1:38" ht="64.5">
      <c r="A92" s="34" t="s">
        <v>26</v>
      </c>
      <c r="B92" s="34" t="s">
        <v>140</v>
      </c>
      <c r="C92" s="34" t="s">
        <v>2</v>
      </c>
      <c r="D92" s="34" t="s">
        <v>214</v>
      </c>
      <c r="E92" s="35" t="s">
        <v>139</v>
      </c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9"/>
      <c r="Q92" s="36"/>
      <c r="R92" s="36"/>
      <c r="S92" s="36">
        <v>0.4</v>
      </c>
      <c r="T92" s="39">
        <f t="shared" si="119"/>
        <v>0.4</v>
      </c>
      <c r="U92" s="36"/>
      <c r="V92" s="36">
        <v>18.600000000000001</v>
      </c>
      <c r="W92" s="36">
        <v>-5.4</v>
      </c>
      <c r="X92" s="37">
        <v>6</v>
      </c>
      <c r="Y92" s="38"/>
      <c r="Z92" s="38">
        <f>X92+Y92</f>
        <v>6</v>
      </c>
      <c r="AA92" s="38"/>
      <c r="AB92" s="38">
        <f>Z92+AA92</f>
        <v>6</v>
      </c>
      <c r="AC92" s="38"/>
      <c r="AD92" s="38">
        <f>AB92+AC92</f>
        <v>6</v>
      </c>
      <c r="AE92" s="38"/>
      <c r="AF92" s="38">
        <f>AD92+AE92</f>
        <v>6</v>
      </c>
      <c r="AG92" s="38"/>
      <c r="AH92" s="38">
        <f>AF92+AG92</f>
        <v>6</v>
      </c>
      <c r="AI92" s="38"/>
      <c r="AJ92" s="38">
        <f>AH92+AI92</f>
        <v>6</v>
      </c>
      <c r="AK92" s="38"/>
      <c r="AL92" s="72">
        <v>0.2</v>
      </c>
    </row>
    <row r="93" spans="1:38" ht="51.75" hidden="1">
      <c r="A93" s="29" t="s">
        <v>0</v>
      </c>
      <c r="B93" s="29" t="s">
        <v>153</v>
      </c>
      <c r="C93" s="29" t="s">
        <v>2</v>
      </c>
      <c r="D93" s="34" t="s">
        <v>214</v>
      </c>
      <c r="E93" s="30" t="s">
        <v>154</v>
      </c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2"/>
      <c r="Q93" s="31"/>
      <c r="R93" s="31"/>
      <c r="S93" s="31"/>
      <c r="T93" s="32"/>
      <c r="U93" s="31"/>
      <c r="V93" s="31"/>
      <c r="W93" s="31"/>
      <c r="X93" s="33">
        <f>X94</f>
        <v>3.57</v>
      </c>
      <c r="Y93" s="33">
        <f t="shared" ref="Y93:AL93" si="136">Y94</f>
        <v>0</v>
      </c>
      <c r="Z93" s="33">
        <f t="shared" si="136"/>
        <v>3.57</v>
      </c>
      <c r="AA93" s="33">
        <f t="shared" si="136"/>
        <v>0</v>
      </c>
      <c r="AB93" s="33">
        <f t="shared" si="136"/>
        <v>3.57</v>
      </c>
      <c r="AC93" s="33">
        <f t="shared" si="136"/>
        <v>-3.57</v>
      </c>
      <c r="AD93" s="33">
        <f t="shared" si="136"/>
        <v>0</v>
      </c>
      <c r="AE93" s="33">
        <f t="shared" si="136"/>
        <v>0</v>
      </c>
      <c r="AF93" s="33">
        <f t="shared" si="136"/>
        <v>0</v>
      </c>
      <c r="AG93" s="33">
        <f t="shared" si="136"/>
        <v>0</v>
      </c>
      <c r="AH93" s="33">
        <f t="shared" si="136"/>
        <v>0</v>
      </c>
      <c r="AI93" s="33">
        <f t="shared" si="136"/>
        <v>0</v>
      </c>
      <c r="AJ93" s="33">
        <f t="shared" si="136"/>
        <v>0</v>
      </c>
      <c r="AK93" s="33">
        <f t="shared" si="136"/>
        <v>0</v>
      </c>
      <c r="AL93" s="31">
        <f t="shared" si="136"/>
        <v>0</v>
      </c>
    </row>
    <row r="94" spans="1:38" ht="51.75" hidden="1">
      <c r="A94" s="34" t="s">
        <v>26</v>
      </c>
      <c r="B94" s="34" t="s">
        <v>155</v>
      </c>
      <c r="C94" s="34" t="s">
        <v>2</v>
      </c>
      <c r="D94" s="34" t="s">
        <v>214</v>
      </c>
      <c r="E94" s="35" t="s">
        <v>156</v>
      </c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9"/>
      <c r="Q94" s="36"/>
      <c r="R94" s="36"/>
      <c r="S94" s="36"/>
      <c r="T94" s="39"/>
      <c r="U94" s="36"/>
      <c r="V94" s="36"/>
      <c r="W94" s="36"/>
      <c r="X94" s="37">
        <v>3.57</v>
      </c>
      <c r="Y94" s="38"/>
      <c r="Z94" s="38">
        <f>X94+Y94</f>
        <v>3.57</v>
      </c>
      <c r="AA94" s="38"/>
      <c r="AB94" s="38">
        <f>Z94+AA94</f>
        <v>3.57</v>
      </c>
      <c r="AC94" s="38">
        <v>-3.57</v>
      </c>
      <c r="AD94" s="38">
        <f>AB94+AC94</f>
        <v>0</v>
      </c>
      <c r="AE94" s="38"/>
      <c r="AF94" s="38">
        <f>AD94+AE94</f>
        <v>0</v>
      </c>
      <c r="AG94" s="38"/>
      <c r="AH94" s="38">
        <f>AF94+AG94</f>
        <v>0</v>
      </c>
      <c r="AI94" s="38"/>
      <c r="AJ94" s="38">
        <f>AH94+AI94</f>
        <v>0</v>
      </c>
      <c r="AK94" s="38"/>
      <c r="AL94" s="72"/>
    </row>
    <row r="95" spans="1:38" ht="51.75" hidden="1">
      <c r="A95" s="29" t="s">
        <v>0</v>
      </c>
      <c r="B95" s="29" t="s">
        <v>157</v>
      </c>
      <c r="C95" s="29" t="s">
        <v>2</v>
      </c>
      <c r="D95" s="34" t="s">
        <v>214</v>
      </c>
      <c r="E95" s="30" t="s">
        <v>160</v>
      </c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2"/>
      <c r="Q95" s="31"/>
      <c r="R95" s="31"/>
      <c r="S95" s="31"/>
      <c r="T95" s="32"/>
      <c r="U95" s="31"/>
      <c r="V95" s="31"/>
      <c r="W95" s="31"/>
      <c r="X95" s="33">
        <f>X96</f>
        <v>2923.73</v>
      </c>
      <c r="Y95" s="33">
        <f t="shared" ref="Y95:AL95" si="137">Y96</f>
        <v>0</v>
      </c>
      <c r="Z95" s="33">
        <f t="shared" si="137"/>
        <v>2923.73</v>
      </c>
      <c r="AA95" s="33">
        <f t="shared" si="137"/>
        <v>0</v>
      </c>
      <c r="AB95" s="33">
        <f t="shared" si="137"/>
        <v>2923.73</v>
      </c>
      <c r="AC95" s="33">
        <f t="shared" si="137"/>
        <v>0</v>
      </c>
      <c r="AD95" s="33">
        <f t="shared" si="137"/>
        <v>2923.73</v>
      </c>
      <c r="AE95" s="33">
        <f t="shared" si="137"/>
        <v>0</v>
      </c>
      <c r="AF95" s="33">
        <f t="shared" si="137"/>
        <v>2923.73</v>
      </c>
      <c r="AG95" s="33">
        <f t="shared" si="137"/>
        <v>0</v>
      </c>
      <c r="AH95" s="33">
        <f t="shared" si="137"/>
        <v>2923.73</v>
      </c>
      <c r="AI95" s="33">
        <f t="shared" si="137"/>
        <v>-533.78800000000001</v>
      </c>
      <c r="AJ95" s="33">
        <f t="shared" si="137"/>
        <v>2389.942</v>
      </c>
      <c r="AK95" s="33">
        <f t="shared" si="137"/>
        <v>0</v>
      </c>
      <c r="AL95" s="31">
        <f t="shared" si="137"/>
        <v>0</v>
      </c>
    </row>
    <row r="96" spans="1:38" ht="51.75" hidden="1">
      <c r="A96" s="34" t="s">
        <v>26</v>
      </c>
      <c r="B96" s="34" t="s">
        <v>158</v>
      </c>
      <c r="C96" s="34" t="s">
        <v>2</v>
      </c>
      <c r="D96" s="34" t="s">
        <v>214</v>
      </c>
      <c r="E96" s="35" t="s">
        <v>159</v>
      </c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9"/>
      <c r="Q96" s="36"/>
      <c r="R96" s="36"/>
      <c r="S96" s="36"/>
      <c r="T96" s="39"/>
      <c r="U96" s="36"/>
      <c r="V96" s="36"/>
      <c r="W96" s="36"/>
      <c r="X96" s="37">
        <v>2923.73</v>
      </c>
      <c r="Y96" s="38"/>
      <c r="Z96" s="38">
        <f>X96+Y96</f>
        <v>2923.73</v>
      </c>
      <c r="AA96" s="38"/>
      <c r="AB96" s="38">
        <f>Z96+AA96</f>
        <v>2923.73</v>
      </c>
      <c r="AC96" s="38"/>
      <c r="AD96" s="38">
        <f>AB96+AC96</f>
        <v>2923.73</v>
      </c>
      <c r="AE96" s="38"/>
      <c r="AF96" s="38">
        <f>AD96+AE96</f>
        <v>2923.73</v>
      </c>
      <c r="AG96" s="38"/>
      <c r="AH96" s="38">
        <f>AF96+AG96</f>
        <v>2923.73</v>
      </c>
      <c r="AI96" s="38">
        <v>-533.78800000000001</v>
      </c>
      <c r="AJ96" s="38">
        <f>AH96+AI96</f>
        <v>2389.942</v>
      </c>
      <c r="AK96" s="38"/>
      <c r="AL96" s="72"/>
    </row>
    <row r="97" spans="1:39" ht="78.75">
      <c r="A97" s="53" t="s">
        <v>26</v>
      </c>
      <c r="B97" s="34" t="s">
        <v>209</v>
      </c>
      <c r="C97" s="34" t="s">
        <v>2</v>
      </c>
      <c r="D97" s="34" t="s">
        <v>214</v>
      </c>
      <c r="E97" s="66" t="s">
        <v>211</v>
      </c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9"/>
      <c r="Q97" s="36"/>
      <c r="R97" s="36"/>
      <c r="S97" s="36"/>
      <c r="T97" s="39"/>
      <c r="U97" s="36"/>
      <c r="V97" s="36"/>
      <c r="W97" s="36"/>
      <c r="X97" s="3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75">
        <v>0</v>
      </c>
    </row>
    <row r="98" spans="1:39" ht="47.25">
      <c r="A98" s="53" t="s">
        <v>26</v>
      </c>
      <c r="B98" s="34" t="s">
        <v>210</v>
      </c>
      <c r="C98" s="34" t="s">
        <v>2</v>
      </c>
      <c r="D98" s="34" t="s">
        <v>214</v>
      </c>
      <c r="E98" s="66" t="s">
        <v>212</v>
      </c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9"/>
      <c r="Q98" s="36"/>
      <c r="R98" s="36"/>
      <c r="S98" s="36"/>
      <c r="T98" s="39"/>
      <c r="U98" s="36"/>
      <c r="V98" s="36"/>
      <c r="W98" s="36"/>
      <c r="X98" s="3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75">
        <v>0</v>
      </c>
    </row>
    <row r="99" spans="1:39" ht="78.75">
      <c r="A99" s="53" t="s">
        <v>26</v>
      </c>
      <c r="B99" s="34" t="s">
        <v>155</v>
      </c>
      <c r="C99" s="34" t="s">
        <v>2</v>
      </c>
      <c r="D99" s="34" t="s">
        <v>214</v>
      </c>
      <c r="E99" s="66" t="s">
        <v>154</v>
      </c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9"/>
      <c r="Q99" s="36"/>
      <c r="R99" s="36"/>
      <c r="S99" s="36"/>
      <c r="T99" s="39"/>
      <c r="U99" s="36"/>
      <c r="V99" s="36"/>
      <c r="W99" s="36"/>
      <c r="X99" s="3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75">
        <v>2403.9</v>
      </c>
    </row>
    <row r="100" spans="1:39">
      <c r="A100" s="48" t="s">
        <v>0</v>
      </c>
      <c r="B100" s="48" t="s">
        <v>151</v>
      </c>
      <c r="C100" s="48" t="s">
        <v>2</v>
      </c>
      <c r="D100" s="48" t="s">
        <v>214</v>
      </c>
      <c r="E100" s="30" t="s">
        <v>68</v>
      </c>
      <c r="F100" s="31">
        <v>29026.1</v>
      </c>
      <c r="G100" s="31"/>
      <c r="H100" s="50">
        <f t="shared" si="130"/>
        <v>29026.1</v>
      </c>
      <c r="I100" s="50"/>
      <c r="J100" s="50">
        <f t="shared" si="131"/>
        <v>29026.1</v>
      </c>
      <c r="K100" s="50"/>
      <c r="L100" s="50">
        <f t="shared" si="127"/>
        <v>29026.1</v>
      </c>
      <c r="M100" s="50" t="e">
        <f>#REF!+M101</f>
        <v>#REF!</v>
      </c>
      <c r="N100" s="50" t="e">
        <f>#REF!+N101</f>
        <v>#REF!</v>
      </c>
      <c r="O100" s="50"/>
      <c r="P100" s="51" t="e">
        <f t="shared" si="121"/>
        <v>#REF!</v>
      </c>
      <c r="Q100" s="50" t="e">
        <f>#REF!+Q101</f>
        <v>#REF!</v>
      </c>
      <c r="R100" s="50" t="e">
        <f>#REF!+R101</f>
        <v>#REF!</v>
      </c>
      <c r="S100" s="50"/>
      <c r="T100" s="51" t="e">
        <f t="shared" si="119"/>
        <v>#REF!</v>
      </c>
      <c r="U100" s="50" t="e">
        <f>#REF!+U101</f>
        <v>#REF!</v>
      </c>
      <c r="V100" s="50" t="e">
        <f>#REF!+V101</f>
        <v>#REF!</v>
      </c>
      <c r="W100" s="50"/>
      <c r="X100" s="52">
        <f>X101</f>
        <v>18418.599999999999</v>
      </c>
      <c r="Y100" s="52">
        <f t="shared" ref="Y100:AL100" si="138">Y101</f>
        <v>0</v>
      </c>
      <c r="Z100" s="52">
        <f t="shared" si="138"/>
        <v>18418.599999999999</v>
      </c>
      <c r="AA100" s="52">
        <f t="shared" si="138"/>
        <v>0</v>
      </c>
      <c r="AB100" s="52">
        <f t="shared" si="138"/>
        <v>18418.599999999999</v>
      </c>
      <c r="AC100" s="52">
        <f t="shared" si="138"/>
        <v>0</v>
      </c>
      <c r="AD100" s="52">
        <f t="shared" si="138"/>
        <v>18418.599999999999</v>
      </c>
      <c r="AE100" s="52">
        <f t="shared" si="138"/>
        <v>0</v>
      </c>
      <c r="AF100" s="52">
        <f t="shared" si="138"/>
        <v>18418.599999999999</v>
      </c>
      <c r="AG100" s="52">
        <f t="shared" si="138"/>
        <v>0</v>
      </c>
      <c r="AH100" s="52">
        <f t="shared" si="138"/>
        <v>18418.599999999999</v>
      </c>
      <c r="AI100" s="52">
        <f t="shared" si="138"/>
        <v>767</v>
      </c>
      <c r="AJ100" s="52">
        <f t="shared" si="138"/>
        <v>19185.599999999999</v>
      </c>
      <c r="AK100" s="52">
        <f t="shared" si="138"/>
        <v>0</v>
      </c>
      <c r="AL100" s="50">
        <f t="shared" si="138"/>
        <v>5390.9</v>
      </c>
    </row>
    <row r="101" spans="1:39" ht="26.25">
      <c r="A101" s="53" t="s">
        <v>34</v>
      </c>
      <c r="B101" s="53" t="s">
        <v>152</v>
      </c>
      <c r="C101" s="53" t="s">
        <v>2</v>
      </c>
      <c r="D101" s="34" t="s">
        <v>214</v>
      </c>
      <c r="E101" s="35" t="s">
        <v>69</v>
      </c>
      <c r="F101" s="36">
        <v>18588.400000000001</v>
      </c>
      <c r="G101" s="36"/>
      <c r="H101" s="55">
        <f t="shared" si="130"/>
        <v>18588.400000000001</v>
      </c>
      <c r="I101" s="55"/>
      <c r="J101" s="55">
        <f t="shared" si="131"/>
        <v>18588.400000000001</v>
      </c>
      <c r="K101" s="55"/>
      <c r="L101" s="55">
        <f t="shared" si="127"/>
        <v>18588.400000000001</v>
      </c>
      <c r="M101" s="55"/>
      <c r="N101" s="55">
        <f>L101+M101</f>
        <v>18588.400000000001</v>
      </c>
      <c r="O101" s="55"/>
      <c r="P101" s="56">
        <f t="shared" si="121"/>
        <v>18588.400000000001</v>
      </c>
      <c r="Q101" s="55">
        <v>-171.4</v>
      </c>
      <c r="R101" s="55">
        <f t="shared" si="79"/>
        <v>18417</v>
      </c>
      <c r="S101" s="55"/>
      <c r="T101" s="56">
        <f t="shared" si="119"/>
        <v>18417</v>
      </c>
      <c r="U101" s="55">
        <v>841.3</v>
      </c>
      <c r="V101" s="55">
        <v>19997.2</v>
      </c>
      <c r="W101" s="55"/>
      <c r="X101" s="57">
        <v>18418.599999999999</v>
      </c>
      <c r="Y101" s="38"/>
      <c r="Z101" s="38">
        <f>X101+Y101</f>
        <v>18418.599999999999</v>
      </c>
      <c r="AA101" s="38"/>
      <c r="AB101" s="38">
        <f>Z101+AA101</f>
        <v>18418.599999999999</v>
      </c>
      <c r="AC101" s="38"/>
      <c r="AD101" s="38">
        <f>AB101+AC101</f>
        <v>18418.599999999999</v>
      </c>
      <c r="AE101" s="38"/>
      <c r="AF101" s="38">
        <f>AD101+AE101</f>
        <v>18418.599999999999</v>
      </c>
      <c r="AG101" s="38"/>
      <c r="AH101" s="38">
        <f>AF101+AG101</f>
        <v>18418.599999999999</v>
      </c>
      <c r="AI101" s="38">
        <v>767</v>
      </c>
      <c r="AJ101" s="38">
        <f>AH101+AI101</f>
        <v>19185.599999999999</v>
      </c>
      <c r="AK101" s="38"/>
      <c r="AL101" s="72">
        <v>5390.9</v>
      </c>
    </row>
    <row r="102" spans="1:39">
      <c r="A102" s="48" t="s">
        <v>0</v>
      </c>
      <c r="B102" s="48" t="s">
        <v>165</v>
      </c>
      <c r="C102" s="48" t="s">
        <v>2</v>
      </c>
      <c r="D102" s="48" t="s">
        <v>214</v>
      </c>
      <c r="E102" s="30" t="s">
        <v>70</v>
      </c>
      <c r="F102" s="31">
        <v>3.9</v>
      </c>
      <c r="G102" s="31"/>
      <c r="H102" s="50">
        <f t="shared" si="130"/>
        <v>3.9</v>
      </c>
      <c r="I102" s="50"/>
      <c r="J102" s="50">
        <f t="shared" si="131"/>
        <v>3.9</v>
      </c>
      <c r="K102" s="50" t="e">
        <f>K103+#REF!</f>
        <v>#REF!</v>
      </c>
      <c r="L102" s="50" t="e">
        <f t="shared" si="127"/>
        <v>#REF!</v>
      </c>
      <c r="M102" s="50" t="e">
        <f>M103+#REF!</f>
        <v>#REF!</v>
      </c>
      <c r="N102" s="50" t="e">
        <f>N103+#REF!</f>
        <v>#REF!</v>
      </c>
      <c r="O102" s="50"/>
      <c r="P102" s="51" t="e">
        <f t="shared" si="121"/>
        <v>#REF!</v>
      </c>
      <c r="Q102" s="50"/>
      <c r="R102" s="50" t="e">
        <f t="shared" si="79"/>
        <v>#REF!</v>
      </c>
      <c r="S102" s="50"/>
      <c r="T102" s="51" t="e">
        <f t="shared" si="119"/>
        <v>#REF!</v>
      </c>
      <c r="U102" s="50" t="e">
        <f>U103+#REF!+#REF!</f>
        <v>#REF!</v>
      </c>
      <c r="V102" s="50" t="e">
        <f>V103+#REF!+#REF!</f>
        <v>#REF!</v>
      </c>
      <c r="W102" s="50"/>
      <c r="X102" s="52">
        <f t="shared" ref="X102:AL105" si="139">X103</f>
        <v>5.65</v>
      </c>
      <c r="Y102" s="52">
        <f t="shared" si="139"/>
        <v>0</v>
      </c>
      <c r="Z102" s="52">
        <f t="shared" si="139"/>
        <v>5.65</v>
      </c>
      <c r="AA102" s="52">
        <f t="shared" si="139"/>
        <v>0</v>
      </c>
      <c r="AB102" s="52">
        <f t="shared" ref="AB102:AH102" si="140">AB103+AB109</f>
        <v>5.65</v>
      </c>
      <c r="AC102" s="52">
        <f t="shared" si="140"/>
        <v>211.05</v>
      </c>
      <c r="AD102" s="52">
        <f t="shared" si="140"/>
        <v>216.70000000000002</v>
      </c>
      <c r="AE102" s="52">
        <f t="shared" si="140"/>
        <v>0</v>
      </c>
      <c r="AF102" s="52">
        <f t="shared" si="140"/>
        <v>216.70000000000002</v>
      </c>
      <c r="AG102" s="52">
        <f t="shared" si="140"/>
        <v>0</v>
      </c>
      <c r="AH102" s="52">
        <f t="shared" si="140"/>
        <v>216.70000000000002</v>
      </c>
      <c r="AI102" s="52">
        <f t="shared" ref="AI102:AJ102" si="141">AI103+AI109</f>
        <v>0</v>
      </c>
      <c r="AJ102" s="52">
        <f t="shared" si="141"/>
        <v>216.70000000000002</v>
      </c>
      <c r="AK102" s="52">
        <f t="shared" ref="AK102" si="142">AK103+AK109</f>
        <v>0</v>
      </c>
      <c r="AL102" s="50">
        <f>AL107+AL109</f>
        <v>1331.395</v>
      </c>
    </row>
    <row r="103" spans="1:39" ht="64.5" hidden="1">
      <c r="A103" s="48" t="s">
        <v>0</v>
      </c>
      <c r="B103" s="48" t="s">
        <v>166</v>
      </c>
      <c r="C103" s="48" t="s">
        <v>2</v>
      </c>
      <c r="D103" s="48" t="s">
        <v>56</v>
      </c>
      <c r="E103" s="30" t="s">
        <v>105</v>
      </c>
      <c r="F103" s="31"/>
      <c r="G103" s="31"/>
      <c r="H103" s="50"/>
      <c r="I103" s="50"/>
      <c r="J103" s="50"/>
      <c r="K103" s="50">
        <f>K104</f>
        <v>4.5</v>
      </c>
      <c r="L103" s="50">
        <f t="shared" si="127"/>
        <v>4.5</v>
      </c>
      <c r="M103" s="50">
        <f t="shared" ref="M103:N103" si="143">M104</f>
        <v>0</v>
      </c>
      <c r="N103" s="50">
        <f t="shared" si="143"/>
        <v>4.5</v>
      </c>
      <c r="O103" s="50"/>
      <c r="P103" s="51">
        <f t="shared" si="121"/>
        <v>4.5</v>
      </c>
      <c r="Q103" s="50"/>
      <c r="R103" s="50">
        <f t="shared" si="79"/>
        <v>4.5</v>
      </c>
      <c r="S103" s="50"/>
      <c r="T103" s="51">
        <f t="shared" si="119"/>
        <v>4.5</v>
      </c>
      <c r="U103" s="50">
        <v>6.8</v>
      </c>
      <c r="V103" s="50">
        <v>5.9</v>
      </c>
      <c r="W103" s="50"/>
      <c r="X103" s="52">
        <f t="shared" si="139"/>
        <v>5.65</v>
      </c>
      <c r="Y103" s="52">
        <f t="shared" si="139"/>
        <v>0</v>
      </c>
      <c r="Z103" s="52">
        <f t="shared" si="139"/>
        <v>5.65</v>
      </c>
      <c r="AA103" s="52">
        <f t="shared" si="139"/>
        <v>0</v>
      </c>
      <c r="AB103" s="52">
        <f t="shared" si="139"/>
        <v>5.65</v>
      </c>
      <c r="AC103" s="52">
        <f t="shared" si="139"/>
        <v>0</v>
      </c>
      <c r="AD103" s="52">
        <f t="shared" si="139"/>
        <v>5.65</v>
      </c>
      <c r="AE103" s="52">
        <f t="shared" si="139"/>
        <v>0</v>
      </c>
      <c r="AF103" s="52">
        <f t="shared" si="139"/>
        <v>5.65</v>
      </c>
      <c r="AG103" s="52">
        <f t="shared" si="139"/>
        <v>0</v>
      </c>
      <c r="AH103" s="52">
        <f t="shared" si="139"/>
        <v>5.65</v>
      </c>
      <c r="AI103" s="52">
        <f t="shared" si="139"/>
        <v>0</v>
      </c>
      <c r="AJ103" s="52">
        <f t="shared" si="139"/>
        <v>5.65</v>
      </c>
      <c r="AK103" s="52">
        <f t="shared" si="139"/>
        <v>0</v>
      </c>
      <c r="AL103" s="50">
        <f t="shared" si="139"/>
        <v>0</v>
      </c>
    </row>
    <row r="104" spans="1:39" ht="64.5" hidden="1">
      <c r="A104" s="53" t="s">
        <v>26</v>
      </c>
      <c r="B104" s="53" t="s">
        <v>167</v>
      </c>
      <c r="C104" s="53" t="s">
        <v>2</v>
      </c>
      <c r="D104" s="53" t="s">
        <v>56</v>
      </c>
      <c r="E104" s="35" t="s">
        <v>121</v>
      </c>
      <c r="F104" s="36"/>
      <c r="G104" s="36"/>
      <c r="H104" s="55"/>
      <c r="I104" s="55"/>
      <c r="J104" s="55"/>
      <c r="K104" s="55">
        <v>4.5</v>
      </c>
      <c r="L104" s="55">
        <f t="shared" si="127"/>
        <v>4.5</v>
      </c>
      <c r="M104" s="55"/>
      <c r="N104" s="55">
        <f>L104+M104</f>
        <v>4.5</v>
      </c>
      <c r="O104" s="55"/>
      <c r="P104" s="56">
        <f t="shared" si="121"/>
        <v>4.5</v>
      </c>
      <c r="Q104" s="55"/>
      <c r="R104" s="55">
        <f t="shared" si="79"/>
        <v>4.5</v>
      </c>
      <c r="S104" s="55"/>
      <c r="T104" s="56">
        <f t="shared" si="119"/>
        <v>4.5</v>
      </c>
      <c r="U104" s="55">
        <v>6.8</v>
      </c>
      <c r="V104" s="55">
        <v>5.9</v>
      </c>
      <c r="W104" s="55"/>
      <c r="X104" s="57">
        <v>5.65</v>
      </c>
      <c r="Y104" s="38"/>
      <c r="Z104" s="38">
        <f>X104+Y104</f>
        <v>5.65</v>
      </c>
      <c r="AA104" s="38"/>
      <c r="AB104" s="38">
        <f>Z104+AA104</f>
        <v>5.65</v>
      </c>
      <c r="AC104" s="38"/>
      <c r="AD104" s="38">
        <f>AB104+AC104</f>
        <v>5.65</v>
      </c>
      <c r="AE104" s="38"/>
      <c r="AF104" s="38">
        <f>AD104+AE104</f>
        <v>5.65</v>
      </c>
      <c r="AG104" s="38"/>
      <c r="AH104" s="38">
        <f>AF104+AG104</f>
        <v>5.65</v>
      </c>
      <c r="AI104" s="38"/>
      <c r="AJ104" s="38">
        <f>AH104+AI104</f>
        <v>5.65</v>
      </c>
      <c r="AK104" s="38"/>
      <c r="AL104" s="72"/>
    </row>
    <row r="105" spans="1:39" ht="51.75" hidden="1">
      <c r="A105" s="48" t="s">
        <v>0</v>
      </c>
      <c r="B105" s="48" t="s">
        <v>200</v>
      </c>
      <c r="C105" s="48" t="s">
        <v>2</v>
      </c>
      <c r="D105" s="48" t="s">
        <v>56</v>
      </c>
      <c r="E105" s="30" t="s">
        <v>201</v>
      </c>
      <c r="F105" s="31"/>
      <c r="G105" s="31"/>
      <c r="H105" s="50"/>
      <c r="I105" s="50"/>
      <c r="J105" s="50"/>
      <c r="K105" s="50"/>
      <c r="L105" s="50"/>
      <c r="M105" s="50"/>
      <c r="N105" s="50"/>
      <c r="O105" s="50"/>
      <c r="P105" s="51"/>
      <c r="Q105" s="50"/>
      <c r="R105" s="50"/>
      <c r="S105" s="50"/>
      <c r="T105" s="51"/>
      <c r="U105" s="50"/>
      <c r="V105" s="50"/>
      <c r="W105" s="50"/>
      <c r="X105" s="52"/>
      <c r="Y105" s="59"/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  <c r="AJ105" s="59"/>
      <c r="AK105" s="59"/>
      <c r="AL105" s="50">
        <f t="shared" si="139"/>
        <v>0</v>
      </c>
    </row>
    <row r="106" spans="1:39" ht="51.75" hidden="1">
      <c r="A106" s="53" t="s">
        <v>26</v>
      </c>
      <c r="B106" s="53" t="s">
        <v>199</v>
      </c>
      <c r="C106" s="53" t="s">
        <v>2</v>
      </c>
      <c r="D106" s="53" t="s">
        <v>56</v>
      </c>
      <c r="E106" s="35" t="s">
        <v>201</v>
      </c>
      <c r="F106" s="36"/>
      <c r="G106" s="36"/>
      <c r="H106" s="55"/>
      <c r="I106" s="55"/>
      <c r="J106" s="55"/>
      <c r="K106" s="55"/>
      <c r="L106" s="55"/>
      <c r="M106" s="55"/>
      <c r="N106" s="55"/>
      <c r="O106" s="55"/>
      <c r="P106" s="56"/>
      <c r="Q106" s="55"/>
      <c r="R106" s="55"/>
      <c r="S106" s="55"/>
      <c r="T106" s="56"/>
      <c r="U106" s="55"/>
      <c r="V106" s="55"/>
      <c r="W106" s="55"/>
      <c r="X106" s="57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72"/>
    </row>
    <row r="107" spans="1:39" ht="64.5">
      <c r="A107" s="48" t="s">
        <v>0</v>
      </c>
      <c r="B107" s="48" t="s">
        <v>166</v>
      </c>
      <c r="C107" s="48" t="s">
        <v>2</v>
      </c>
      <c r="D107" s="48" t="s">
        <v>214</v>
      </c>
      <c r="E107" s="30" t="s">
        <v>207</v>
      </c>
      <c r="F107" s="31"/>
      <c r="G107" s="31"/>
      <c r="H107" s="50"/>
      <c r="I107" s="50"/>
      <c r="J107" s="50"/>
      <c r="K107" s="50"/>
      <c r="L107" s="50"/>
      <c r="M107" s="50"/>
      <c r="N107" s="50"/>
      <c r="O107" s="50"/>
      <c r="P107" s="51"/>
      <c r="Q107" s="50"/>
      <c r="R107" s="50"/>
      <c r="S107" s="50"/>
      <c r="T107" s="51"/>
      <c r="U107" s="50"/>
      <c r="V107" s="50"/>
      <c r="W107" s="50"/>
      <c r="X107" s="52"/>
      <c r="Y107" s="59"/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  <c r="AJ107" s="59"/>
      <c r="AK107" s="59"/>
      <c r="AL107" s="73">
        <f t="shared" ref="AC107:AL109" si="144">AL108</f>
        <v>3.7949999999999999</v>
      </c>
    </row>
    <row r="108" spans="1:39" ht="64.5">
      <c r="A108" s="53" t="s">
        <v>26</v>
      </c>
      <c r="B108" s="53" t="s">
        <v>167</v>
      </c>
      <c r="C108" s="53" t="s">
        <v>2</v>
      </c>
      <c r="D108" s="34" t="s">
        <v>214</v>
      </c>
      <c r="E108" s="35" t="s">
        <v>208</v>
      </c>
      <c r="F108" s="36"/>
      <c r="G108" s="36"/>
      <c r="H108" s="55"/>
      <c r="I108" s="55"/>
      <c r="J108" s="55"/>
      <c r="K108" s="55"/>
      <c r="L108" s="55"/>
      <c r="M108" s="55"/>
      <c r="N108" s="55"/>
      <c r="O108" s="55"/>
      <c r="P108" s="56"/>
      <c r="Q108" s="55"/>
      <c r="R108" s="55"/>
      <c r="S108" s="55"/>
      <c r="T108" s="56"/>
      <c r="U108" s="55"/>
      <c r="V108" s="55"/>
      <c r="W108" s="55"/>
      <c r="X108" s="57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72">
        <v>3.7949999999999999</v>
      </c>
    </row>
    <row r="109" spans="1:39" ht="31.5">
      <c r="A109" s="48" t="s">
        <v>0</v>
      </c>
      <c r="B109" s="48" t="s">
        <v>178</v>
      </c>
      <c r="C109" s="48" t="s">
        <v>2</v>
      </c>
      <c r="D109" s="48" t="s">
        <v>214</v>
      </c>
      <c r="E109" s="61" t="s">
        <v>176</v>
      </c>
      <c r="F109" s="36"/>
      <c r="G109" s="36"/>
      <c r="H109" s="55"/>
      <c r="I109" s="55"/>
      <c r="J109" s="55"/>
      <c r="K109" s="55"/>
      <c r="L109" s="55"/>
      <c r="M109" s="55"/>
      <c r="N109" s="55"/>
      <c r="O109" s="55"/>
      <c r="P109" s="56"/>
      <c r="Q109" s="55"/>
      <c r="R109" s="55"/>
      <c r="S109" s="55"/>
      <c r="T109" s="56"/>
      <c r="U109" s="55"/>
      <c r="V109" s="55"/>
      <c r="W109" s="55"/>
      <c r="X109" s="57"/>
      <c r="Y109" s="38"/>
      <c r="Z109" s="38"/>
      <c r="AA109" s="38"/>
      <c r="AB109" s="59">
        <f>AB110</f>
        <v>0</v>
      </c>
      <c r="AC109" s="59">
        <f t="shared" si="144"/>
        <v>211.05</v>
      </c>
      <c r="AD109" s="59">
        <f t="shared" si="144"/>
        <v>211.05</v>
      </c>
      <c r="AE109" s="59">
        <f t="shared" si="144"/>
        <v>0</v>
      </c>
      <c r="AF109" s="59">
        <f t="shared" si="144"/>
        <v>211.05</v>
      </c>
      <c r="AG109" s="59">
        <f t="shared" si="144"/>
        <v>0</v>
      </c>
      <c r="AH109" s="59">
        <f t="shared" si="144"/>
        <v>211.05</v>
      </c>
      <c r="AI109" s="59">
        <f t="shared" si="144"/>
        <v>0</v>
      </c>
      <c r="AJ109" s="59">
        <f t="shared" si="144"/>
        <v>211.05</v>
      </c>
      <c r="AK109" s="59">
        <f t="shared" si="144"/>
        <v>0</v>
      </c>
      <c r="AL109" s="73">
        <f t="shared" si="144"/>
        <v>1327.6</v>
      </c>
    </row>
    <row r="110" spans="1:39" ht="47.25">
      <c r="A110" s="53" t="s">
        <v>55</v>
      </c>
      <c r="B110" s="53" t="s">
        <v>177</v>
      </c>
      <c r="C110" s="53" t="s">
        <v>2</v>
      </c>
      <c r="D110" s="53" t="s">
        <v>214</v>
      </c>
      <c r="E110" s="62" t="s">
        <v>216</v>
      </c>
      <c r="F110" s="36"/>
      <c r="G110" s="36"/>
      <c r="H110" s="55"/>
      <c r="I110" s="55"/>
      <c r="J110" s="55"/>
      <c r="K110" s="55"/>
      <c r="L110" s="55"/>
      <c r="M110" s="55"/>
      <c r="N110" s="55"/>
      <c r="O110" s="55"/>
      <c r="P110" s="56"/>
      <c r="Q110" s="55"/>
      <c r="R110" s="55"/>
      <c r="S110" s="55"/>
      <c r="T110" s="56"/>
      <c r="U110" s="55"/>
      <c r="V110" s="55"/>
      <c r="W110" s="55"/>
      <c r="X110" s="57"/>
      <c r="Y110" s="38"/>
      <c r="Z110" s="38"/>
      <c r="AA110" s="38"/>
      <c r="AB110" s="38"/>
      <c r="AC110" s="38">
        <v>211.05</v>
      </c>
      <c r="AD110" s="38">
        <f>AB110+AC110</f>
        <v>211.05</v>
      </c>
      <c r="AE110" s="38"/>
      <c r="AF110" s="38">
        <f>AD110+AE110</f>
        <v>211.05</v>
      </c>
      <c r="AG110" s="38"/>
      <c r="AH110" s="38">
        <f>AF110+AG110</f>
        <v>211.05</v>
      </c>
      <c r="AI110" s="38"/>
      <c r="AJ110" s="38">
        <f>AH110+AI110</f>
        <v>211.05</v>
      </c>
      <c r="AK110" s="38"/>
      <c r="AL110" s="72">
        <v>1327.6</v>
      </c>
      <c r="AM110" t="s">
        <v>203</v>
      </c>
    </row>
    <row r="111" spans="1:39" ht="31.5" hidden="1">
      <c r="A111" s="48" t="s">
        <v>0</v>
      </c>
      <c r="B111" s="48" t="s">
        <v>179</v>
      </c>
      <c r="C111" s="48" t="s">
        <v>2</v>
      </c>
      <c r="D111" s="48" t="s">
        <v>180</v>
      </c>
      <c r="E111" s="61" t="s">
        <v>181</v>
      </c>
      <c r="F111" s="31"/>
      <c r="G111" s="31"/>
      <c r="H111" s="50"/>
      <c r="I111" s="50"/>
      <c r="J111" s="50"/>
      <c r="K111" s="50"/>
      <c r="L111" s="50"/>
      <c r="M111" s="50"/>
      <c r="N111" s="50"/>
      <c r="O111" s="50"/>
      <c r="P111" s="51"/>
      <c r="Q111" s="50"/>
      <c r="R111" s="50"/>
      <c r="S111" s="50"/>
      <c r="T111" s="51"/>
      <c r="U111" s="50"/>
      <c r="V111" s="50"/>
      <c r="W111" s="50"/>
      <c r="X111" s="52"/>
      <c r="Y111" s="59"/>
      <c r="Z111" s="59"/>
      <c r="AA111" s="59"/>
      <c r="AB111" s="59">
        <f>AB112</f>
        <v>0</v>
      </c>
      <c r="AC111" s="59">
        <f t="shared" ref="AC111:AL111" si="145">AC112</f>
        <v>160</v>
      </c>
      <c r="AD111" s="59">
        <f t="shared" si="145"/>
        <v>160</v>
      </c>
      <c r="AE111" s="59">
        <f t="shared" si="145"/>
        <v>0</v>
      </c>
      <c r="AF111" s="59">
        <f t="shared" si="145"/>
        <v>160</v>
      </c>
      <c r="AG111" s="59">
        <f t="shared" si="145"/>
        <v>2</v>
      </c>
      <c r="AH111" s="59">
        <f t="shared" si="145"/>
        <v>162</v>
      </c>
      <c r="AI111" s="59">
        <f t="shared" si="145"/>
        <v>0</v>
      </c>
      <c r="AJ111" s="59">
        <f t="shared" si="145"/>
        <v>162</v>
      </c>
      <c r="AK111" s="59">
        <f t="shared" si="145"/>
        <v>0</v>
      </c>
      <c r="AL111" s="73">
        <f t="shared" si="145"/>
        <v>0</v>
      </c>
    </row>
    <row r="112" spans="1:39" ht="47.25" hidden="1">
      <c r="A112" s="53" t="s">
        <v>26</v>
      </c>
      <c r="B112" s="53" t="s">
        <v>182</v>
      </c>
      <c r="C112" s="53" t="s">
        <v>2</v>
      </c>
      <c r="D112" s="53" t="s">
        <v>180</v>
      </c>
      <c r="E112" s="62" t="s">
        <v>183</v>
      </c>
      <c r="F112" s="36"/>
      <c r="G112" s="36"/>
      <c r="H112" s="55"/>
      <c r="I112" s="55"/>
      <c r="J112" s="55"/>
      <c r="K112" s="55"/>
      <c r="L112" s="55"/>
      <c r="M112" s="55"/>
      <c r="N112" s="55"/>
      <c r="O112" s="55"/>
      <c r="P112" s="56"/>
      <c r="Q112" s="55"/>
      <c r="R112" s="55"/>
      <c r="S112" s="55"/>
      <c r="T112" s="56"/>
      <c r="U112" s="55"/>
      <c r="V112" s="55"/>
      <c r="W112" s="55"/>
      <c r="X112" s="57"/>
      <c r="Y112" s="38"/>
      <c r="Z112" s="38"/>
      <c r="AA112" s="38"/>
      <c r="AB112" s="38"/>
      <c r="AC112" s="38">
        <v>160</v>
      </c>
      <c r="AD112" s="38">
        <f>AB112+AC112</f>
        <v>160</v>
      </c>
      <c r="AE112" s="38"/>
      <c r="AF112" s="38">
        <f>AD112+AE112</f>
        <v>160</v>
      </c>
      <c r="AG112" s="38">
        <v>2</v>
      </c>
      <c r="AH112" s="38">
        <f>AF112+AG112</f>
        <v>162</v>
      </c>
      <c r="AI112" s="38"/>
      <c r="AJ112" s="38">
        <f>AH112+AI112</f>
        <v>162</v>
      </c>
      <c r="AK112" s="38"/>
      <c r="AL112" s="72"/>
    </row>
    <row r="113" spans="1:38" ht="15.75" hidden="1">
      <c r="A113" s="29" t="s">
        <v>0</v>
      </c>
      <c r="B113" s="29" t="s">
        <v>184</v>
      </c>
      <c r="C113" s="29" t="s">
        <v>2</v>
      </c>
      <c r="D113" s="29" t="s">
        <v>0</v>
      </c>
      <c r="E113" s="61" t="s">
        <v>188</v>
      </c>
      <c r="F113" s="36"/>
      <c r="G113" s="36"/>
      <c r="H113" s="55"/>
      <c r="I113" s="55"/>
      <c r="J113" s="55"/>
      <c r="K113" s="55"/>
      <c r="L113" s="55"/>
      <c r="M113" s="55"/>
      <c r="N113" s="55"/>
      <c r="O113" s="55"/>
      <c r="P113" s="56"/>
      <c r="Q113" s="55"/>
      <c r="R113" s="55"/>
      <c r="S113" s="55"/>
      <c r="T113" s="56"/>
      <c r="U113" s="55"/>
      <c r="V113" s="55"/>
      <c r="W113" s="55"/>
      <c r="X113" s="57"/>
      <c r="Y113" s="38"/>
      <c r="Z113" s="38"/>
      <c r="AA113" s="38"/>
      <c r="AB113" s="59">
        <f>AB114</f>
        <v>0</v>
      </c>
      <c r="AC113" s="59">
        <f t="shared" ref="AC113:AG113" si="146">AC114</f>
        <v>235</v>
      </c>
      <c r="AD113" s="59">
        <f t="shared" ref="AD113:AH113" si="147">AD114</f>
        <v>235</v>
      </c>
      <c r="AE113" s="59">
        <f t="shared" si="146"/>
        <v>0</v>
      </c>
      <c r="AF113" s="59">
        <f t="shared" si="147"/>
        <v>235</v>
      </c>
      <c r="AG113" s="59">
        <f t="shared" si="146"/>
        <v>0</v>
      </c>
      <c r="AH113" s="59">
        <f t="shared" si="147"/>
        <v>0</v>
      </c>
      <c r="AI113" s="59">
        <f t="shared" ref="AI113:AL113" si="148">AI114+AI115+AI116</f>
        <v>194.57999999999998</v>
      </c>
      <c r="AJ113" s="59">
        <f t="shared" si="148"/>
        <v>429.58</v>
      </c>
      <c r="AK113" s="59">
        <f t="shared" si="148"/>
        <v>10</v>
      </c>
      <c r="AL113" s="73">
        <f t="shared" si="148"/>
        <v>0</v>
      </c>
    </row>
    <row r="114" spans="1:38" ht="31.5" hidden="1">
      <c r="A114" s="53" t="s">
        <v>34</v>
      </c>
      <c r="B114" s="53" t="s">
        <v>185</v>
      </c>
      <c r="C114" s="53" t="s">
        <v>2</v>
      </c>
      <c r="D114" s="53" t="s">
        <v>180</v>
      </c>
      <c r="E114" s="62" t="s">
        <v>186</v>
      </c>
      <c r="F114" s="36"/>
      <c r="G114" s="36"/>
      <c r="H114" s="55"/>
      <c r="I114" s="55"/>
      <c r="J114" s="55"/>
      <c r="K114" s="55"/>
      <c r="L114" s="55"/>
      <c r="M114" s="55"/>
      <c r="N114" s="55"/>
      <c r="O114" s="55"/>
      <c r="P114" s="56"/>
      <c r="Q114" s="55"/>
      <c r="R114" s="55"/>
      <c r="S114" s="55"/>
      <c r="T114" s="56"/>
      <c r="U114" s="55"/>
      <c r="V114" s="55"/>
      <c r="W114" s="55"/>
      <c r="X114" s="57"/>
      <c r="Y114" s="38"/>
      <c r="Z114" s="38"/>
      <c r="AA114" s="38"/>
      <c r="AB114" s="38">
        <f>AB116</f>
        <v>0</v>
      </c>
      <c r="AC114" s="38">
        <f>AC116</f>
        <v>235</v>
      </c>
      <c r="AD114" s="38">
        <f>AD116</f>
        <v>235</v>
      </c>
      <c r="AE114" s="38"/>
      <c r="AF114" s="38">
        <f>AF116</f>
        <v>235</v>
      </c>
      <c r="AG114" s="38"/>
      <c r="AH114" s="38"/>
      <c r="AI114" s="38">
        <v>80.489999999999995</v>
      </c>
      <c r="AJ114" s="38">
        <f>AH114+AI114</f>
        <v>80.489999999999995</v>
      </c>
      <c r="AK114" s="38"/>
      <c r="AL114" s="72"/>
    </row>
    <row r="115" spans="1:38" ht="31.5" hidden="1">
      <c r="A115" s="53" t="s">
        <v>61</v>
      </c>
      <c r="B115" s="53" t="s">
        <v>185</v>
      </c>
      <c r="C115" s="53" t="s">
        <v>2</v>
      </c>
      <c r="D115" s="53" t="s">
        <v>180</v>
      </c>
      <c r="E115" s="62" t="s">
        <v>186</v>
      </c>
      <c r="F115" s="36"/>
      <c r="G115" s="36"/>
      <c r="H115" s="55"/>
      <c r="I115" s="55"/>
      <c r="J115" s="55"/>
      <c r="K115" s="55"/>
      <c r="L115" s="55"/>
      <c r="M115" s="55"/>
      <c r="N115" s="55"/>
      <c r="O115" s="55"/>
      <c r="P115" s="56"/>
      <c r="Q115" s="55"/>
      <c r="R115" s="55"/>
      <c r="S115" s="55"/>
      <c r="T115" s="56"/>
      <c r="U115" s="55"/>
      <c r="V115" s="55"/>
      <c r="W115" s="55"/>
      <c r="X115" s="57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>
        <v>114.09</v>
      </c>
      <c r="AJ115" s="38">
        <f>AH115+AI115</f>
        <v>114.09</v>
      </c>
      <c r="AK115" s="38"/>
      <c r="AL115" s="72"/>
    </row>
    <row r="116" spans="1:38" ht="31.5" hidden="1">
      <c r="A116" s="53" t="s">
        <v>26</v>
      </c>
      <c r="B116" s="53" t="s">
        <v>187</v>
      </c>
      <c r="C116" s="53" t="s">
        <v>2</v>
      </c>
      <c r="D116" s="53" t="s">
        <v>180</v>
      </c>
      <c r="E116" s="62" t="s">
        <v>186</v>
      </c>
      <c r="F116" s="36"/>
      <c r="G116" s="36"/>
      <c r="H116" s="55"/>
      <c r="I116" s="55"/>
      <c r="J116" s="55"/>
      <c r="K116" s="55"/>
      <c r="L116" s="55"/>
      <c r="M116" s="55"/>
      <c r="N116" s="55"/>
      <c r="O116" s="55"/>
      <c r="P116" s="56"/>
      <c r="Q116" s="55"/>
      <c r="R116" s="55"/>
      <c r="S116" s="55"/>
      <c r="T116" s="56"/>
      <c r="U116" s="55"/>
      <c r="V116" s="55"/>
      <c r="W116" s="55"/>
      <c r="X116" s="57"/>
      <c r="Y116" s="38"/>
      <c r="Z116" s="38"/>
      <c r="AA116" s="38"/>
      <c r="AB116" s="38"/>
      <c r="AC116" s="38">
        <v>235</v>
      </c>
      <c r="AD116" s="38">
        <f>AB116+AC116</f>
        <v>235</v>
      </c>
      <c r="AE116" s="38"/>
      <c r="AF116" s="38">
        <f>AD116+AE116</f>
        <v>235</v>
      </c>
      <c r="AG116" s="38"/>
      <c r="AH116" s="38">
        <f>AF116+AG116</f>
        <v>235</v>
      </c>
      <c r="AI116" s="38"/>
      <c r="AJ116" s="38">
        <f>AH116+AI116</f>
        <v>235</v>
      </c>
      <c r="AK116" s="38">
        <v>10</v>
      </c>
      <c r="AL116" s="72"/>
    </row>
    <row r="117" spans="1:38" ht="39" hidden="1">
      <c r="A117" s="48" t="s">
        <v>0</v>
      </c>
      <c r="B117" s="48" t="s">
        <v>92</v>
      </c>
      <c r="C117" s="48" t="s">
        <v>2</v>
      </c>
      <c r="D117" s="48" t="s">
        <v>56</v>
      </c>
      <c r="E117" s="30" t="s">
        <v>91</v>
      </c>
      <c r="F117" s="31"/>
      <c r="G117" s="31">
        <v>-13</v>
      </c>
      <c r="H117" s="50">
        <f t="shared" si="130"/>
        <v>-13</v>
      </c>
      <c r="I117" s="50"/>
      <c r="J117" s="50">
        <f t="shared" si="131"/>
        <v>-13</v>
      </c>
      <c r="K117" s="50"/>
      <c r="L117" s="50">
        <f t="shared" si="127"/>
        <v>-13</v>
      </c>
      <c r="M117" s="50"/>
      <c r="N117" s="50">
        <f t="shared" ref="N117:N118" si="149">L117+M117</f>
        <v>-13</v>
      </c>
      <c r="O117" s="50"/>
      <c r="P117" s="51">
        <f t="shared" si="121"/>
        <v>-13</v>
      </c>
      <c r="Q117" s="50"/>
      <c r="R117" s="50">
        <f t="shared" ref="R117:R118" si="150">P117+Q117</f>
        <v>-13</v>
      </c>
      <c r="S117" s="50"/>
      <c r="T117" s="51">
        <f t="shared" si="119"/>
        <v>-13</v>
      </c>
      <c r="U117" s="50"/>
      <c r="V117" s="50"/>
      <c r="W117" s="50"/>
      <c r="X117" s="52">
        <f>X118</f>
        <v>0</v>
      </c>
      <c r="Y117" s="52">
        <f t="shared" ref="Y117:AL117" si="151">Y118</f>
        <v>-0.21</v>
      </c>
      <c r="Z117" s="52">
        <f t="shared" si="151"/>
        <v>-0.21</v>
      </c>
      <c r="AA117" s="52">
        <f t="shared" si="151"/>
        <v>0</v>
      </c>
      <c r="AB117" s="52">
        <f t="shared" si="151"/>
        <v>-0.21</v>
      </c>
      <c r="AC117" s="52">
        <f t="shared" si="151"/>
        <v>0</v>
      </c>
      <c r="AD117" s="52">
        <f t="shared" si="151"/>
        <v>-0.21</v>
      </c>
      <c r="AE117" s="52">
        <f t="shared" si="151"/>
        <v>0</v>
      </c>
      <c r="AF117" s="52">
        <f t="shared" si="151"/>
        <v>-0.21</v>
      </c>
      <c r="AG117" s="52">
        <f t="shared" si="151"/>
        <v>0</v>
      </c>
      <c r="AH117" s="52">
        <f t="shared" si="151"/>
        <v>-0.21</v>
      </c>
      <c r="AI117" s="52">
        <f t="shared" si="151"/>
        <v>0</v>
      </c>
      <c r="AJ117" s="52">
        <f t="shared" si="151"/>
        <v>-0.21</v>
      </c>
      <c r="AK117" s="52">
        <f t="shared" si="151"/>
        <v>0</v>
      </c>
      <c r="AL117" s="50">
        <f t="shared" si="151"/>
        <v>0</v>
      </c>
    </row>
    <row r="118" spans="1:38" ht="64.5" hidden="1">
      <c r="A118" s="53" t="s">
        <v>26</v>
      </c>
      <c r="B118" s="53" t="s">
        <v>170</v>
      </c>
      <c r="C118" s="53" t="s">
        <v>2</v>
      </c>
      <c r="D118" s="53" t="s">
        <v>56</v>
      </c>
      <c r="E118" s="35" t="s">
        <v>169</v>
      </c>
      <c r="F118" s="36"/>
      <c r="G118" s="36">
        <v>-13</v>
      </c>
      <c r="H118" s="55">
        <f t="shared" si="130"/>
        <v>-13</v>
      </c>
      <c r="I118" s="55"/>
      <c r="J118" s="55">
        <f t="shared" si="131"/>
        <v>-13</v>
      </c>
      <c r="K118" s="55"/>
      <c r="L118" s="55">
        <f t="shared" si="127"/>
        <v>-13</v>
      </c>
      <c r="M118" s="55"/>
      <c r="N118" s="55">
        <f t="shared" si="149"/>
        <v>-13</v>
      </c>
      <c r="O118" s="55"/>
      <c r="P118" s="56">
        <f t="shared" si="121"/>
        <v>-13</v>
      </c>
      <c r="Q118" s="55"/>
      <c r="R118" s="55">
        <f t="shared" si="150"/>
        <v>-13</v>
      </c>
      <c r="S118" s="55"/>
      <c r="T118" s="56">
        <f t="shared" si="119"/>
        <v>-13</v>
      </c>
      <c r="U118" s="55"/>
      <c r="V118" s="55"/>
      <c r="W118" s="55"/>
      <c r="X118" s="57">
        <f t="shared" ref="X118" si="152">V118+W118</f>
        <v>0</v>
      </c>
      <c r="Y118" s="38">
        <v>-0.21</v>
      </c>
      <c r="Z118" s="38">
        <f>X118+Y118</f>
        <v>-0.21</v>
      </c>
      <c r="AA118" s="38"/>
      <c r="AB118" s="38">
        <f>Z118+AA118</f>
        <v>-0.21</v>
      </c>
      <c r="AC118" s="38"/>
      <c r="AD118" s="38">
        <f>AB118+AC118</f>
        <v>-0.21</v>
      </c>
      <c r="AE118" s="38"/>
      <c r="AF118" s="38">
        <f>AD118+AE118</f>
        <v>-0.21</v>
      </c>
      <c r="AG118" s="38"/>
      <c r="AH118" s="38">
        <f>AF118+AG118</f>
        <v>-0.21</v>
      </c>
      <c r="AI118" s="38"/>
      <c r="AJ118" s="38">
        <f>AH118+AI118</f>
        <v>-0.21</v>
      </c>
      <c r="AK118" s="38"/>
      <c r="AL118" s="76"/>
    </row>
    <row r="119" spans="1:38">
      <c r="A119" s="29" t="s">
        <v>0</v>
      </c>
      <c r="B119" s="29" t="s">
        <v>114</v>
      </c>
      <c r="C119" s="29" t="s">
        <v>2</v>
      </c>
      <c r="D119" s="29" t="s">
        <v>0</v>
      </c>
      <c r="E119" s="30" t="s">
        <v>71</v>
      </c>
      <c r="F119" s="31">
        <v>128994.2</v>
      </c>
      <c r="G119" s="31">
        <f>G20+G52</f>
        <v>299</v>
      </c>
      <c r="H119" s="31">
        <f t="shared" si="130"/>
        <v>129293.2</v>
      </c>
      <c r="I119" s="31">
        <f>I20+I52</f>
        <v>5838.1</v>
      </c>
      <c r="J119" s="31">
        <f>J20+J52</f>
        <v>135131.30000000002</v>
      </c>
      <c r="K119" s="31" t="e">
        <f>K20+K52</f>
        <v>#REF!</v>
      </c>
      <c r="L119" s="31" t="e">
        <f t="shared" si="127"/>
        <v>#REF!</v>
      </c>
      <c r="M119" s="31" t="e">
        <f t="shared" ref="M119:V119" si="153">M20+M52</f>
        <v>#REF!</v>
      </c>
      <c r="N119" s="31" t="e">
        <f t="shared" si="153"/>
        <v>#REF!</v>
      </c>
      <c r="O119" s="31" t="e">
        <f t="shared" si="153"/>
        <v>#REF!</v>
      </c>
      <c r="P119" s="32" t="e">
        <f t="shared" si="153"/>
        <v>#REF!</v>
      </c>
      <c r="Q119" s="31" t="e">
        <f t="shared" si="153"/>
        <v>#REF!</v>
      </c>
      <c r="R119" s="31" t="e">
        <f t="shared" si="153"/>
        <v>#REF!</v>
      </c>
      <c r="S119" s="31" t="e">
        <f t="shared" si="153"/>
        <v>#REF!</v>
      </c>
      <c r="T119" s="32" t="e">
        <f t="shared" si="153"/>
        <v>#REF!</v>
      </c>
      <c r="U119" s="31" t="e">
        <f t="shared" si="153"/>
        <v>#REF!</v>
      </c>
      <c r="V119" s="31" t="e">
        <f t="shared" si="153"/>
        <v>#REF!</v>
      </c>
      <c r="W119" s="50" t="e">
        <f>W52+W20</f>
        <v>#REF!</v>
      </c>
      <c r="X119" s="52" t="e">
        <f>X20+X52</f>
        <v>#REF!</v>
      </c>
      <c r="Y119" s="52" t="e">
        <f t="shared" ref="Y119:Z119" si="154">Y20+Y52</f>
        <v>#REF!</v>
      </c>
      <c r="Z119" s="52">
        <f t="shared" si="154"/>
        <v>124580.38099999998</v>
      </c>
      <c r="AA119" s="52">
        <f t="shared" ref="AA119:AB119" si="155">AA20+AA52</f>
        <v>2265.9</v>
      </c>
      <c r="AB119" s="52">
        <f t="shared" si="155"/>
        <v>126846.28099999999</v>
      </c>
      <c r="AC119" s="52">
        <f t="shared" ref="AC119:AD119" si="156">AC20+AC52</f>
        <v>940.30299999999988</v>
      </c>
      <c r="AD119" s="52">
        <f t="shared" si="156"/>
        <v>127786.58399999999</v>
      </c>
      <c r="AE119" s="52">
        <f t="shared" ref="AE119:AF119" si="157">AE20+AE52</f>
        <v>472.28999999999996</v>
      </c>
      <c r="AF119" s="52">
        <f t="shared" si="157"/>
        <v>128258.87399999998</v>
      </c>
      <c r="AG119" s="52">
        <f t="shared" ref="AG119:AH119" si="158">AG20+AG52</f>
        <v>849.81000000000006</v>
      </c>
      <c r="AH119" s="52">
        <f t="shared" si="158"/>
        <v>128873.68399999998</v>
      </c>
      <c r="AI119" s="52">
        <f t="shared" ref="AI119:AJ119" si="159">AI20+AI52</f>
        <v>2268.4919999999997</v>
      </c>
      <c r="AJ119" s="52">
        <f t="shared" si="159"/>
        <v>131377.17599999998</v>
      </c>
      <c r="AK119" s="52">
        <f t="shared" ref="AK119" si="160">AK20+AK52</f>
        <v>1309</v>
      </c>
      <c r="AL119" s="50">
        <f t="shared" ref="AL119" si="161">AL20+AL52</f>
        <v>117840.766</v>
      </c>
    </row>
  </sheetData>
  <mergeCells count="15">
    <mergeCell ref="E8:AL8"/>
    <mergeCell ref="A18:D18"/>
    <mergeCell ref="E10:F10"/>
    <mergeCell ref="A16:V16"/>
    <mergeCell ref="E9:X9"/>
    <mergeCell ref="A15:AJ15"/>
    <mergeCell ref="A11:AJ11"/>
    <mergeCell ref="A12:AJ12"/>
    <mergeCell ref="A13:AJ13"/>
    <mergeCell ref="A14:AJ14"/>
    <mergeCell ref="E1:V1"/>
    <mergeCell ref="E2:V2"/>
    <mergeCell ref="C3:V3"/>
    <mergeCell ref="E6:AL6"/>
    <mergeCell ref="E7:AL7"/>
  </mergeCells>
  <pageMargins left="0.74803149606299213" right="0.55118110236220474" top="0.35433070866141736" bottom="0.39370078740157483" header="0.31496062992125984" footer="0.31496062992125984"/>
  <pageSetup paperSize="9" scale="9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 2019 год</vt:lpstr>
      <vt:lpstr>Лист2</vt:lpstr>
      <vt:lpstr>Лист3</vt:lpstr>
      <vt:lpstr>'Доходы 2019 год'!Заголовки_для_печати</vt:lpstr>
      <vt:lpstr>'Доходы 2019 год'!Область_печати</vt:lpstr>
    </vt:vector>
  </TitlesOfParts>
  <Company>2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KGV</dc:creator>
  <cp:lastModifiedBy>Людмила Петровна</cp:lastModifiedBy>
  <cp:lastPrinted>2018-11-14T12:52:35Z</cp:lastPrinted>
  <dcterms:created xsi:type="dcterms:W3CDTF">2014-10-29T11:00:31Z</dcterms:created>
  <dcterms:modified xsi:type="dcterms:W3CDTF">2018-11-21T09:52:09Z</dcterms:modified>
</cp:coreProperties>
</file>